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PMC\Obras\PROCESSOS - EM ANÁLISE\CENTRO DE CASTRAÇÃO MUNICIPAL\LIBERAÇÃO CELG\"/>
    </mc:Choice>
  </mc:AlternateContent>
  <bookViews>
    <workbookView xWindow="0" yWindow="0" windowWidth="15360" windowHeight="7620"/>
  </bookViews>
  <sheets>
    <sheet name="ORÇAMENTO BÁSICO" sheetId="1" r:id="rId1"/>
    <sheet name="MEMORIAL DE CÁLCULO" sheetId="2" r:id="rId2"/>
    <sheet name="COMPOSIÇÃO" sheetId="4" r:id="rId3"/>
    <sheet name="CRONOGRAMA" sheetId="3" r:id="rId4"/>
    <sheet name="BDI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I58" i="1" l="1"/>
  <c r="G43" i="2" l="1"/>
  <c r="G40" i="2"/>
  <c r="G37" i="2"/>
  <c r="G32" i="2"/>
  <c r="J8" i="4" l="1"/>
  <c r="J9" i="4"/>
  <c r="G9" i="4"/>
  <c r="J10" i="4" l="1"/>
  <c r="I61" i="1"/>
  <c r="E60" i="1"/>
  <c r="I60" i="1" s="1"/>
  <c r="E59" i="1"/>
  <c r="I59" i="1" s="1"/>
  <c r="I62" i="1" l="1"/>
  <c r="E54" i="1" l="1"/>
  <c r="E53" i="1"/>
  <c r="E52" i="1"/>
  <c r="E51" i="1"/>
  <c r="E50" i="1"/>
  <c r="E49" i="1"/>
  <c r="E48" i="1"/>
  <c r="E47" i="1"/>
  <c r="E46" i="1"/>
  <c r="E44" i="1"/>
  <c r="E43" i="1"/>
  <c r="E42" i="1"/>
  <c r="E45" i="1"/>
  <c r="E41" i="1"/>
  <c r="E40" i="1"/>
  <c r="E38" i="1"/>
  <c r="I38" i="1" s="1"/>
  <c r="E37" i="1"/>
  <c r="E36" i="1"/>
  <c r="E35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3" i="1"/>
  <c r="E34" i="1" l="1"/>
  <c r="I54" i="1"/>
  <c r="I53" i="1"/>
  <c r="I28" i="1"/>
  <c r="I52" i="1"/>
  <c r="I43" i="1"/>
  <c r="I44" i="1"/>
  <c r="I46" i="1"/>
  <c r="I47" i="1"/>
  <c r="I48" i="1"/>
  <c r="I49" i="1"/>
  <c r="I50" i="1"/>
  <c r="I51" i="1"/>
  <c r="I45" i="1"/>
  <c r="I40" i="1" l="1"/>
  <c r="I41" i="1"/>
  <c r="I34" i="1"/>
  <c r="E9" i="1"/>
  <c r="I9" i="1" s="1"/>
  <c r="I10" i="1" s="1"/>
  <c r="G7" i="3" s="1"/>
  <c r="G9" i="3" l="1"/>
  <c r="C10" i="3" s="1"/>
  <c r="E39" i="1"/>
  <c r="I39" i="1" s="1"/>
  <c r="I35" i="1"/>
  <c r="I36" i="1"/>
  <c r="I37" i="1"/>
  <c r="I33" i="1"/>
  <c r="I30" i="1"/>
  <c r="I31" i="1"/>
  <c r="I32" i="1"/>
  <c r="I29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13" i="1"/>
  <c r="I42" i="1"/>
  <c r="I55" i="1" l="1"/>
  <c r="I64" i="1" s="1"/>
  <c r="I65" i="1" s="1"/>
  <c r="I66" i="1" s="1"/>
  <c r="G8" i="3" l="1"/>
  <c r="G10" i="3" s="1"/>
  <c r="H8" i="3" s="1"/>
  <c r="H7" i="3" l="1"/>
  <c r="H9" i="3"/>
  <c r="D10" i="3"/>
  <c r="E10" i="3" s="1"/>
  <c r="F10" i="3" s="1"/>
</calcChain>
</file>

<file path=xl/sharedStrings.xml><?xml version="1.0" encoding="utf-8"?>
<sst xmlns="http://schemas.openxmlformats.org/spreadsheetml/2006/main" count="510" uniqueCount="196">
  <si>
    <t>ITEM</t>
  </si>
  <si>
    <t>CÓDIGO</t>
  </si>
  <si>
    <t>DESCRIÇÃO</t>
  </si>
  <si>
    <t>QUANT.</t>
  </si>
  <si>
    <t>UND</t>
  </si>
  <si>
    <t>MÃO DE OBRA</t>
  </si>
  <si>
    <t>TOTAL</t>
  </si>
  <si>
    <t>TOTAL C/ BDI</t>
  </si>
  <si>
    <t>PREFEITURA MUNICIPAL DE CATALÃO</t>
  </si>
  <si>
    <t>SECRETARIA MUNICIPAL DE OBRAS</t>
  </si>
  <si>
    <t>GRUPO DE SERVIÇO: 169- INST. ELÉT./TELEFÔNICA/CABEAMENTO ESTRUTURADO</t>
  </si>
  <si>
    <t>INST. ELET./TELEFONICA/CABEAMENTO ESTRUTURADO</t>
  </si>
  <si>
    <t>AGETOP</t>
  </si>
  <si>
    <t xml:space="preserve"> ALCA PREFORMADA DE DISTRIBUICAO </t>
  </si>
  <si>
    <t xml:space="preserve">Un </t>
  </si>
  <si>
    <t xml:space="preserve"> ARMACAO SECUNDARIA LEVE 1 ELEMENTO</t>
  </si>
  <si>
    <t>ARRUELA QUAD.ACO GALVANIZADO 3X38X38MM FURO 18MM</t>
  </si>
  <si>
    <t xml:space="preserve"> CHAVE FUSIVEL,15 KV,100A, (CHAVE MATHEUS) Un 166,23 32,40</t>
  </si>
  <si>
    <t xml:space="preserve"> CINTA DE ACO GALVANIZADO DIAM.220 MM</t>
  </si>
  <si>
    <t xml:space="preserve"> CINTA DE ACO GALVANIZADO DIAM.230MM</t>
  </si>
  <si>
    <t xml:space="preserve"> Un </t>
  </si>
  <si>
    <t xml:space="preserve"> CONECTOR PARAL. ALUM.EXTRUD.CA-CU-10,0D.10-2-1 PARAF. </t>
  </si>
  <si>
    <t xml:space="preserve"> HASTE CANTONEIRA 2,40 M C/CONECTOR </t>
  </si>
  <si>
    <t xml:space="preserve"> ISOLADOR, PINO 15 KV ROSCA 25 MM </t>
  </si>
  <si>
    <t>ISOLADOR ROLDANA PORCELANA 76 X 79</t>
  </si>
  <si>
    <t xml:space="preserve">LACO PREFORMADO DE DISTRIBUICAO </t>
  </si>
  <si>
    <t xml:space="preserve">OLHAL PARA PARAFUSO </t>
  </si>
  <si>
    <t>PARA RAIOS DISTRIBUIDOR POLIMÉRICO ÓXIDO DE ZINCO S/CENTELHADOR C/ DESLIGAMENTO AUTOMÁTICO 15KV,10KA</t>
  </si>
  <si>
    <t xml:space="preserve"> PINO ISOLADOR P/CRUZETA MADEIRA 15 KV, ROSCA 25 MM </t>
  </si>
  <si>
    <t>1.1</t>
  </si>
  <si>
    <t>SAPATILHA DE AÇO GALVANIZADO PARA POSTE COM TRANSFORMADOR</t>
  </si>
  <si>
    <t>73857/007</t>
  </si>
  <si>
    <t>TRANSFORMADOR DISTRIBUICAO 30KVA TRIFASICO 60HZ CLASSE 15KV IMERSO EM ÓLEO MINERAL FORNECIMENTO E INSTALACAO</t>
  </si>
  <si>
    <t>73781/003</t>
  </si>
  <si>
    <t>ISOLADOR DE SUSPENSAO (DISCO) TP CAVILHA CLASSE 15KV - 6''. FORNECIMENTO E INSTALACAO.</t>
  </si>
  <si>
    <t>SINAPI</t>
  </si>
  <si>
    <t>ALCA PREFORMADA DE CONTRA POSTE, EM ACO GALVANIZADO, PARA CABO 3/16", UN 5,18 COMPRIMENTO *860* MM</t>
  </si>
  <si>
    <t>CABO DE ACO GALVANIZADO, DIAMETRO 9,53 MM (3/8"), COM ALMA DE FIBRA 6 X 25 F KG 8,05(COLETADO CAIXA)</t>
  </si>
  <si>
    <t>KG</t>
  </si>
  <si>
    <t>GANCHO OLHAL EM ACO GALVANIZADO, ESPESSURA 16MM, ABERTURA 21MM</t>
  </si>
  <si>
    <t>PARAFUSO M16 EM ACO GALVANIZADO, COMPRIMENTO = 200 MM, DIAMETRO = 16 MM, ROSCA MAQUINA, CABECA QUADRADA</t>
  </si>
  <si>
    <t>PARAFUSO M16 EM ACO GALVANIZADO, COMPRIMENTO = 250 MM, DIAMETRO = 16 MM, ROSCA MAQUINA, CABECA QUADRADA</t>
  </si>
  <si>
    <t>PORCA OLHAL EM ACO GALVANIZADO, DIAMETRO NOMINAL DE 16 MM</t>
  </si>
  <si>
    <t>SUB TOTAL</t>
  </si>
  <si>
    <t>SINAPI INSUMOS</t>
  </si>
  <si>
    <t xml:space="preserve">SINAPI INSUMOS </t>
  </si>
  <si>
    <t xml:space="preserve">CÓDIGO </t>
  </si>
  <si>
    <t>MEMÓRIA DE CÁLCULO</t>
  </si>
  <si>
    <t xml:space="preserve">PREPARO COM BETONEIRA E TRANSPORTE MANUAL DE CONCRETO FCK=25 MPA </t>
  </si>
  <si>
    <t>m3</t>
  </si>
  <si>
    <t xml:space="preserve"> FUNDACOES E SONDAGENS</t>
  </si>
  <si>
    <t>GRUPO DE SERVIÇO:167- FUNDAÇÕES E SONDAGENS</t>
  </si>
  <si>
    <t>GRUPO DE SERVIÇO: 167- FUNDAÇÕES E SONDAGENS</t>
  </si>
  <si>
    <t>3*(0,50*0,50*4) =</t>
  </si>
  <si>
    <t>CÁLCULO</t>
  </si>
  <si>
    <t>M³</t>
  </si>
  <si>
    <t>SUBTOTAL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</si>
  <si>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</si>
  <si>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</si>
  <si>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</si>
  <si>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</si>
  <si>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</si>
  <si>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</si>
  <si>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</si>
  <si>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</si>
  <si>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</si>
  <si>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</si>
  <si>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</si>
  <si>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</si>
  <si>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</si>
  <si>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</si>
  <si>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</si>
  <si>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</si>
  <si>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</si>
  <si>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</si>
  <si>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</si>
  <si>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</si>
  <si>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</si>
  <si>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</si>
  <si>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</si>
  <si>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</si>
  <si>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</si>
  <si>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</si>
  <si>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 xml:space="preserve">UND </t>
  </si>
  <si>
    <t>CABO DE ACO GALVANIZADO, DIAMETRO 9,53 MM (3/8"), COM ALMA DE FIBRA 6 X 25 F (COLETADO CAIXA)</t>
  </si>
  <si>
    <t>H</t>
  </si>
  <si>
    <t>3.1</t>
  </si>
  <si>
    <t>3.2</t>
  </si>
  <si>
    <t>BDI (27,30%)</t>
  </si>
  <si>
    <t>MÊS 1</t>
  </si>
  <si>
    <t>S1</t>
  </si>
  <si>
    <t>S2</t>
  </si>
  <si>
    <t>S3</t>
  </si>
  <si>
    <t>S4</t>
  </si>
  <si>
    <t>VALOR DO SERVIÇO</t>
  </si>
  <si>
    <t>% DO SERVIÇO</t>
  </si>
  <si>
    <t>MEMÓRIA DE CÁLCULO- EXPANSÃO REDE DE DISTRIBUIÇÃO ELÉTRICA DO CENTRO DE CASTRAÇÃO MUNICIPAL</t>
  </si>
  <si>
    <t>3.3</t>
  </si>
  <si>
    <t xml:space="preserve">GRUPO DE SERVIÇO: SINAPI- SERVIÇOS DIVERSOS </t>
  </si>
  <si>
    <t xml:space="preserve">SERVIÇOS DIVERSOS </t>
  </si>
  <si>
    <t xml:space="preserve">CABO DE ALUMÍNIO 2 CA </t>
  </si>
  <si>
    <t xml:space="preserve">m </t>
  </si>
  <si>
    <t xml:space="preserve"> ARRUELA QUAD.ACO GALVANIZADO 3X38X38MM FURO 18MM </t>
  </si>
  <si>
    <t>MANILHA-SAPATILHA EM AÇO GALVANIZADO</t>
  </si>
  <si>
    <t xml:space="preserve"> un </t>
  </si>
  <si>
    <t>2.27</t>
  </si>
  <si>
    <t>2.28</t>
  </si>
  <si>
    <t>2.29</t>
  </si>
  <si>
    <t>M</t>
  </si>
  <si>
    <t xml:space="preserve"> ARAME DE AÇO GALVANIZADO No. 12 BWG</t>
  </si>
  <si>
    <t xml:space="preserve"> M </t>
  </si>
  <si>
    <t xml:space="preserve">ARRUELA LISA D=1/4" </t>
  </si>
  <si>
    <t>CABECOTE DE LIGA DE ALUMINIO DIAM. 1.1/2"</t>
  </si>
  <si>
    <t xml:space="preserve">CABO DE COBRE NU No. 25 MM2 (4,73 M /KG) </t>
  </si>
  <si>
    <t xml:space="preserve">M </t>
  </si>
  <si>
    <t xml:space="preserve"> CABO ISOLADO PVC 750 V, No. 25 MM2</t>
  </si>
  <si>
    <t xml:space="preserve"> M</t>
  </si>
  <si>
    <t>DISJUNTOR TRIPOLAR DE 60 A 100-A</t>
  </si>
  <si>
    <t xml:space="preserve"> ELETRODUTO EM AÇO GALVANIZADO A FOGO DIÂMETRO 1 1/2" - PESADO</t>
  </si>
  <si>
    <t xml:space="preserve">FITA ISOLANTE, ROLO DE 10,00 M 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</si>
  <si>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</si>
  <si>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</si>
  <si>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</si>
  <si>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</si>
  <si>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</si>
  <si>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</si>
  <si>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</si>
  <si>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</si>
  <si>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</si>
  <si>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</si>
  <si>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</si>
  <si>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 xml:space="preserve">HASTE REV.COBRE(COPPERWELD) 3/4" X 2,40 M C/CONECTOR </t>
  </si>
  <si>
    <t xml:space="preserve"> FIO DE COBRE NU No. 10 MM2 (11,00 M/KG)</t>
  </si>
  <si>
    <t xml:space="preserve"> CAIXA DE MEDICAO EM ALTA TENSAO - FORNECIMENTO E INSTALACAO </t>
  </si>
  <si>
    <t xml:space="preserve">UN </t>
  </si>
  <si>
    <t>POSTE DE CONCRETO DT 10/300 - SEM FUNDAÇÃO/CONCRETO</t>
  </si>
  <si>
    <t>2.41</t>
  </si>
  <si>
    <t>2.42</t>
  </si>
  <si>
    <t>POSTE DE CONCRETO SC 11/600 - SEM FUNDAÇÃO/CONCRETO</t>
  </si>
  <si>
    <t xml:space="preserve"> MASSA EPOXI CAIXA DE 250 G </t>
  </si>
  <si>
    <t xml:space="preserve"> AUXILIAR DE ELETRICISTA COM ENCARGOS COMPLEMENTARES H</t>
  </si>
  <si>
    <t xml:space="preserve">SUPORTE P/TRANSFORM.EM POSTE CONCR.CIRCULAR </t>
  </si>
  <si>
    <t>ELETRICISTA COM ENCARGOS COMPLEMENTARES</t>
  </si>
  <si>
    <t>3.4</t>
  </si>
  <si>
    <t>COMPOSIÇÃO</t>
  </si>
  <si>
    <t>10 DIAS * 8H</t>
  </si>
  <si>
    <t>2DIAS * 8H</t>
  </si>
  <si>
    <t>3.5</t>
  </si>
  <si>
    <t xml:space="preserve"> H</t>
  </si>
  <si>
    <t xml:space="preserve"> OUTROS</t>
  </si>
  <si>
    <t>6 DIAS *8H</t>
  </si>
  <si>
    <t>MATERIAL</t>
  </si>
  <si>
    <t>ORÇAMENTO BÁSICO- EXPANSÃO DE  REDE DE DISTRIBUIÇÃO ELÉTRICA PARA O CENTRO DE CASTRAÇÃO MUNICIPAL</t>
  </si>
  <si>
    <t>TABELA REFERÊNCIA: TABELA 128 - CUSTOS DE OBRAS CIVIS - NOVEMBRO/2017 - DESONERADA / PCI.817.01 - CUSTO DE COMPOSIÇÕES - SINTÉTICO (02/2018)/SINAPI-INSUMOS (02/2018)</t>
  </si>
  <si>
    <t>C-1</t>
  </si>
  <si>
    <t>ELABORAÇÃO DO PROJETO EXECUTIVO</t>
  </si>
  <si>
    <t>TABELA DE COMPOSIÇÃO</t>
  </si>
  <si>
    <t>1.2</t>
  </si>
  <si>
    <t>ENGENHEIRO ELETRICISTA COM ENCARGOS COMPLEMENTARES</t>
  </si>
  <si>
    <t>AUXILIAR DE ELETRICISTA COM ENCARGOS COMPLEMENTARES H</t>
  </si>
  <si>
    <t>TABELA</t>
  </si>
  <si>
    <t xml:space="preserve">DESENHISTA PROJETISTA COM ENCARGOS COMPLEMENTARES </t>
  </si>
  <si>
    <t>VALOR TOTAL</t>
  </si>
  <si>
    <t>-</t>
  </si>
  <si>
    <t>PREFEITURA MUICIPAL DE CATALÃO - GO</t>
  </si>
  <si>
    <t>SECRETARIA DE OBRAS</t>
  </si>
  <si>
    <t>BDI - BONIFICAÇÃO DE DESPESAS INDIRETAS</t>
  </si>
  <si>
    <t>RUA BELÉM, S/N, BAIRRO VILA DONA ERONDINA</t>
  </si>
  <si>
    <t>COMPOSIÇÃO DO BDI</t>
  </si>
  <si>
    <t>Administração Central (%)</t>
  </si>
  <si>
    <t>Lucro (%)</t>
  </si>
  <si>
    <t>Despesas financeiras (%)</t>
  </si>
  <si>
    <t>Seguros + garantias (%)</t>
  </si>
  <si>
    <t>Riscos (%)</t>
  </si>
  <si>
    <t>ISS (%)</t>
  </si>
  <si>
    <t>PIS (%)</t>
  </si>
  <si>
    <t>COFINS (%)</t>
  </si>
  <si>
    <t>CPRB (%)</t>
  </si>
  <si>
    <t>Resultado (%)</t>
  </si>
  <si>
    <t>_____________________________________________________</t>
  </si>
  <si>
    <t>Leonardo Martins de Castro Teixeira</t>
  </si>
  <si>
    <t>Philipjohn Ribeiro Silva</t>
  </si>
  <si>
    <t>Secretário Municipal de Obras</t>
  </si>
  <si>
    <t>Engenheiro Responsável CREA: 1016927460 AP/GO</t>
  </si>
  <si>
    <t xml:space="preserve">                          Leonardo Martins de Castro Teixeira </t>
  </si>
  <si>
    <t xml:space="preserve">                          Secretário Municipal de Obras</t>
  </si>
  <si>
    <t>20 DE MARÇO DE 2018</t>
  </si>
  <si>
    <t>15 (m) / 2,44 (Kg/m)</t>
  </si>
  <si>
    <t>75 (Kg) / 0,08549 (Kg/m)</t>
  </si>
  <si>
    <t>2 (Kg) * 21,1 (m)</t>
  </si>
  <si>
    <t>5 (Kg) * 4,73 (m)</t>
  </si>
  <si>
    <t xml:space="preserve">                Leonardo Martins de Castro Teixeira</t>
  </si>
  <si>
    <t xml:space="preserve">                     Secretário Municipal de Obras</t>
  </si>
  <si>
    <t xml:space="preserve">                            Philipjohn Ribeiro Silva</t>
  </si>
  <si>
    <t xml:space="preserve">               Engenheiro Responsável CREA: 1016927460 AP/GO</t>
  </si>
  <si>
    <t xml:space="preserve">                 CRONOGRAMA FISÍCO FINANCEIRO- EXPANSÃO REDE DE DISTRIBUIÇÃO ELÉTRICA DO CENTRO DE CASTRAÇÃO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</si>
</sst>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&quot;R$&quot;\ #,##0.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Arial Narrow"/>
      <family val="2"/>
    </font>
    <font>
      <sz val="12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4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8" xfId="0" applyBorder="1"/>
    <xf numFmtId="0" fontId="2" fillId="0" borderId="1" xfId="0" applyFont="1" applyBorder="1"/>
    <xf numFmtId="0" fontId="1" fillId="0" borderId="0" xfId="0" applyFont="1"/>
    <xf numFmtId="0" fontId="0" fillId="0" borderId="1" xfId="0" applyBorder="1"/>
    <xf numFmtId="0" fontId="2" fillId="0" borderId="1" xfId="0" applyFont="1" applyBorder="1" applyAlignment="1">
      <alignment wrapText="1"/>
    </xf>
    <xf numFmtId="164" fontId="0" fillId="0" borderId="0" xfId="0" applyNumberFormat="1" applyBorder="1"/>
    <xf numFmtId="164" fontId="3" fillId="0" borderId="1" xfId="0" applyNumberFormat="1" applyFont="1" applyBorder="1"/>
    <xf numFmtId="164" fontId="2" fillId="0" borderId="1" xfId="0" applyNumberFormat="1" applyFont="1" applyBorder="1"/>
    <xf numFmtId="164" fontId="0" fillId="0" borderId="0" xfId="0" applyNumberFormat="1"/>
    <xf numFmtId="0" fontId="2" fillId="0" borderId="1" xfId="0" applyFont="1" applyBorder="1" applyAlignment="1"/>
    <xf numFmtId="0" fontId="2" fillId="0" borderId="1" xfId="0" applyFont="1" applyBorder="1"/>
    <xf numFmtId="0" fontId="3" fillId="3" borderId="1" xfId="0" applyFont="1" applyFill="1" applyBorder="1"/>
    <xf numFmtId="0" fontId="2" fillId="3" borderId="1" xfId="0" applyFont="1" applyFill="1" applyBorder="1"/>
    <xf numFmtId="0" fontId="0" fillId="0" borderId="0" xfId="0" applyFont="1"/>
    <xf numFmtId="0" fontId="1" fillId="3" borderId="0" xfId="0" applyFont="1" applyFill="1"/>
    <xf numFmtId="0" fontId="3" fillId="0" borderId="1" xfId="0" applyFont="1" applyBorder="1"/>
    <xf numFmtId="0" fontId="0" fillId="3" borderId="0" xfId="0" applyFill="1"/>
    <xf numFmtId="0" fontId="2" fillId="0" borderId="0" xfId="0" applyFont="1" applyBorder="1"/>
    <xf numFmtId="164" fontId="2" fillId="0" borderId="0" xfId="0" applyNumberFormat="1" applyFont="1" applyBorder="1"/>
    <xf numFmtId="9" fontId="3" fillId="0" borderId="1" xfId="0" applyNumberFormat="1" applyFont="1" applyBorder="1"/>
    <xf numFmtId="9" fontId="2" fillId="0" borderId="1" xfId="1" applyFont="1" applyBorder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7" fillId="0" borderId="0" xfId="0" applyFont="1" applyBorder="1"/>
    <xf numFmtId="0" fontId="8" fillId="2" borderId="1" xfId="0" applyFont="1" applyFill="1" applyBorder="1"/>
    <xf numFmtId="0" fontId="8" fillId="3" borderId="1" xfId="0" applyFont="1" applyFill="1" applyBorder="1"/>
    <xf numFmtId="0" fontId="7" fillId="3" borderId="1" xfId="0" applyFont="1" applyFill="1" applyBorder="1"/>
    <xf numFmtId="0" fontId="8" fillId="0" borderId="1" xfId="0" applyFon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7" fillId="0" borderId="1" xfId="0" applyFont="1" applyBorder="1" applyAlignment="1"/>
    <xf numFmtId="0" fontId="2" fillId="0" borderId="1" xfId="0" applyFont="1" applyBorder="1"/>
    <xf numFmtId="0" fontId="3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2" fontId="8" fillId="2" borderId="1" xfId="0" applyNumberFormat="1" applyFont="1" applyFill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distributed" vertical="center"/>
    </xf>
    <xf numFmtId="164" fontId="7" fillId="0" borderId="1" xfId="0" applyNumberFormat="1" applyFont="1" applyBorder="1" applyAlignment="1">
      <alignment horizontal="distributed" vertical="center"/>
    </xf>
    <xf numFmtId="164" fontId="7" fillId="0" borderId="0" xfId="0" applyNumberFormat="1" applyFont="1" applyBorder="1" applyAlignment="1">
      <alignment horizontal="distributed" vertical="center"/>
    </xf>
    <xf numFmtId="164" fontId="0" fillId="0" borderId="0" xfId="0" applyNumberFormat="1" applyFont="1" applyBorder="1" applyAlignment="1">
      <alignment horizontal="distributed" vertical="center"/>
    </xf>
    <xf numFmtId="164" fontId="0" fillId="0" borderId="0" xfId="0" applyNumberFormat="1" applyFont="1" applyAlignment="1">
      <alignment horizontal="distributed" vertical="center"/>
    </xf>
    <xf numFmtId="164" fontId="0" fillId="0" borderId="0" xfId="0" applyNumberFormat="1" applyAlignment="1">
      <alignment horizontal="distributed" vertical="center"/>
    </xf>
    <xf numFmtId="0" fontId="7" fillId="0" borderId="13" xfId="0" applyFont="1" applyBorder="1" applyAlignment="1">
      <alignment horizontal="left"/>
    </xf>
    <xf numFmtId="0" fontId="7" fillId="0" borderId="14" xfId="0" applyFont="1" applyBorder="1" applyAlignment="1">
      <alignment horizontal="center" vertical="center"/>
    </xf>
    <xf numFmtId="0" fontId="7" fillId="0" borderId="16" xfId="0" applyFont="1" applyBorder="1" applyAlignment="1">
      <alignment horizontal="left"/>
    </xf>
    <xf numFmtId="0" fontId="7" fillId="0" borderId="18" xfId="0" applyFont="1" applyBorder="1" applyAlignment="1">
      <alignment horizontal="left"/>
    </xf>
    <xf numFmtId="0" fontId="8" fillId="2" borderId="20" xfId="0" applyFont="1" applyFill="1" applyBorder="1" applyAlignment="1">
      <alignment horizontal="left"/>
    </xf>
    <xf numFmtId="164" fontId="8" fillId="2" borderId="21" xfId="0" applyNumberFormat="1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left"/>
    </xf>
    <xf numFmtId="164" fontId="7" fillId="3" borderId="21" xfId="0" applyNumberFormat="1" applyFont="1" applyFill="1" applyBorder="1" applyAlignment="1">
      <alignment horizontal="distributed" vertical="center"/>
    </xf>
    <xf numFmtId="0" fontId="7" fillId="3" borderId="20" xfId="0" applyFont="1" applyFill="1" applyBorder="1" applyAlignment="1">
      <alignment horizontal="left"/>
    </xf>
    <xf numFmtId="164" fontId="8" fillId="6" borderId="21" xfId="0" applyNumberFormat="1" applyFont="1" applyFill="1" applyBorder="1" applyAlignment="1">
      <alignment horizontal="distributed" vertical="center"/>
    </xf>
    <xf numFmtId="0" fontId="8" fillId="0" borderId="20" xfId="0" applyFont="1" applyBorder="1" applyAlignment="1">
      <alignment horizontal="left"/>
    </xf>
    <xf numFmtId="164" fontId="7" fillId="0" borderId="21" xfId="0" applyNumberFormat="1" applyFont="1" applyBorder="1" applyAlignment="1">
      <alignment horizontal="distributed" vertical="center"/>
    </xf>
    <xf numFmtId="0" fontId="7" fillId="0" borderId="20" xfId="0" applyFont="1" applyBorder="1" applyAlignment="1">
      <alignment horizontal="left"/>
    </xf>
    <xf numFmtId="164" fontId="9" fillId="0" borderId="21" xfId="0" applyNumberFormat="1" applyFont="1" applyBorder="1" applyAlignment="1">
      <alignment horizontal="distributed" vertical="center"/>
    </xf>
    <xf numFmtId="164" fontId="7" fillId="0" borderId="17" xfId="0" applyNumberFormat="1" applyFont="1" applyBorder="1" applyAlignment="1">
      <alignment horizontal="distributed" vertical="center"/>
    </xf>
    <xf numFmtId="164" fontId="8" fillId="0" borderId="21" xfId="0" applyNumberFormat="1" applyFont="1" applyBorder="1" applyAlignment="1">
      <alignment horizontal="distributed" vertical="center"/>
    </xf>
    <xf numFmtId="0" fontId="2" fillId="3" borderId="1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1" xfId="0" applyBorder="1"/>
    <xf numFmtId="0" fontId="3" fillId="5" borderId="20" xfId="0" applyFont="1" applyFill="1" applyBorder="1" applyAlignment="1">
      <alignment horizontal="center"/>
    </xf>
    <xf numFmtId="0" fontId="3" fillId="5" borderId="21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left"/>
    </xf>
    <xf numFmtId="0" fontId="0" fillId="0" borderId="20" xfId="0" applyBorder="1"/>
    <xf numFmtId="164" fontId="0" fillId="0" borderId="21" xfId="0" applyNumberFormat="1" applyBorder="1"/>
    <xf numFmtId="0" fontId="0" fillId="0" borderId="25" xfId="0" applyBorder="1"/>
    <xf numFmtId="0" fontId="0" fillId="0" borderId="26" xfId="0" applyBorder="1"/>
    <xf numFmtId="0" fontId="0" fillId="0" borderId="26" xfId="0" applyBorder="1" applyAlignment="1">
      <alignment horizontal="center" vertical="center"/>
    </xf>
    <xf numFmtId="0" fontId="2" fillId="0" borderId="26" xfId="0" applyFont="1" applyBorder="1"/>
    <xf numFmtId="0" fontId="2" fillId="0" borderId="26" xfId="0" applyFont="1" applyBorder="1" applyAlignment="1">
      <alignment horizontal="center" vertical="center"/>
    </xf>
    <xf numFmtId="0" fontId="0" fillId="0" borderId="24" xfId="0" applyBorder="1"/>
    <xf numFmtId="0" fontId="3" fillId="0" borderId="14" xfId="0" applyFont="1" applyBorder="1" applyAlignment="1">
      <alignment horizontal="center"/>
    </xf>
    <xf numFmtId="0" fontId="0" fillId="0" borderId="15" xfId="0" applyBorder="1"/>
    <xf numFmtId="0" fontId="0" fillId="0" borderId="17" xfId="0" applyBorder="1"/>
    <xf numFmtId="0" fontId="0" fillId="0" borderId="19" xfId="0" applyBorder="1"/>
    <xf numFmtId="0" fontId="2" fillId="3" borderId="1" xfId="0" applyFont="1" applyFill="1" applyBorder="1" applyAlignment="1"/>
    <xf numFmtId="164" fontId="0" fillId="0" borderId="28" xfId="0" applyNumberFormat="1" applyBorder="1"/>
    <xf numFmtId="0" fontId="0" fillId="0" borderId="29" xfId="0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4" fontId="11" fillId="0" borderId="25" xfId="2" applyNumberFormat="1" applyFont="1" applyBorder="1" applyAlignment="1">
      <alignment horizontal="center" vertical="center"/>
    </xf>
    <xf numFmtId="4" fontId="11" fillId="0" borderId="26" xfId="2" applyNumberFormat="1" applyFont="1" applyBorder="1" applyAlignment="1">
      <alignment horizontal="center" vertical="center"/>
    </xf>
    <xf numFmtId="43" fontId="11" fillId="0" borderId="24" xfId="2" applyFont="1" applyBorder="1" applyAlignment="1">
      <alignment horizontal="center" vertical="center"/>
    </xf>
    <xf numFmtId="164" fontId="8" fillId="0" borderId="35" xfId="0" applyNumberFormat="1" applyFont="1" applyBorder="1" applyAlignment="1">
      <alignment horizontal="center" vertical="center"/>
    </xf>
    <xf numFmtId="0" fontId="2" fillId="0" borderId="34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/>
    <xf numFmtId="2" fontId="2" fillId="0" borderId="3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distributed" vertical="center"/>
    </xf>
    <xf numFmtId="164" fontId="2" fillId="0" borderId="36" xfId="0" applyNumberFormat="1" applyFont="1" applyBorder="1" applyAlignment="1">
      <alignment horizontal="distributed" vertical="center"/>
    </xf>
    <xf numFmtId="0" fontId="0" fillId="0" borderId="16" xfId="0" applyFont="1" applyBorder="1" applyAlignment="1">
      <alignment horizontal="left"/>
    </xf>
    <xf numFmtId="164" fontId="0" fillId="0" borderId="17" xfId="0" applyNumberFormat="1" applyFont="1" applyBorder="1" applyAlignment="1">
      <alignment horizontal="distributed" vertical="center"/>
    </xf>
    <xf numFmtId="0" fontId="0" fillId="0" borderId="37" xfId="0" applyFont="1" applyBorder="1" applyAlignment="1">
      <alignment horizontal="left"/>
    </xf>
    <xf numFmtId="0" fontId="0" fillId="0" borderId="38" xfId="0" applyFont="1" applyBorder="1" applyAlignment="1">
      <alignment horizontal="center" vertical="center"/>
    </xf>
    <xf numFmtId="0" fontId="0" fillId="0" borderId="38" xfId="0" applyFont="1" applyBorder="1"/>
    <xf numFmtId="2" fontId="0" fillId="0" borderId="38" xfId="0" applyNumberFormat="1" applyFont="1" applyBorder="1" applyAlignment="1">
      <alignment horizontal="center" vertical="center"/>
    </xf>
    <xf numFmtId="164" fontId="0" fillId="0" borderId="38" xfId="0" applyNumberFormat="1" applyFont="1" applyBorder="1" applyAlignment="1">
      <alignment horizontal="distributed" vertical="center"/>
    </xf>
    <xf numFmtId="164" fontId="0" fillId="0" borderId="39" xfId="0" applyNumberFormat="1" applyFont="1" applyBorder="1" applyAlignment="1">
      <alignment horizontal="distributed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3" fillId="0" borderId="20" xfId="0" applyFont="1" applyBorder="1"/>
    <xf numFmtId="0" fontId="3" fillId="0" borderId="21" xfId="0" applyFont="1" applyBorder="1"/>
    <xf numFmtId="0" fontId="2" fillId="0" borderId="20" xfId="0" applyFont="1" applyBorder="1"/>
    <xf numFmtId="10" fontId="2" fillId="0" borderId="21" xfId="0" applyNumberFormat="1" applyFont="1" applyBorder="1"/>
    <xf numFmtId="9" fontId="3" fillId="0" borderId="21" xfId="0" applyNumberFormat="1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37" xfId="0" applyFont="1" applyBorder="1"/>
    <xf numFmtId="0" fontId="2" fillId="0" borderId="38" xfId="0" applyFont="1" applyBorder="1"/>
    <xf numFmtId="164" fontId="2" fillId="0" borderId="38" xfId="0" applyNumberFormat="1" applyFont="1" applyBorder="1"/>
    <xf numFmtId="0" fontId="2" fillId="0" borderId="39" xfId="0" applyFont="1" applyBorder="1"/>
    <xf numFmtId="0" fontId="5" fillId="0" borderId="1" xfId="0" applyFont="1" applyBorder="1" applyAlignment="1">
      <alignment horizontal="center" vertical="center"/>
    </xf>
    <xf numFmtId="9" fontId="5" fillId="4" borderId="1" xfId="0" applyNumberFormat="1" applyFont="1" applyFill="1" applyBorder="1" applyAlignment="1">
      <alignment horizontal="center" vertical="center"/>
    </xf>
    <xf numFmtId="10" fontId="5" fillId="4" borderId="1" xfId="0" applyNumberFormat="1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distributed" vertical="center"/>
      <protection locked="0"/>
    </xf>
    <xf numFmtId="164" fontId="7" fillId="0" borderId="26" xfId="0" applyNumberFormat="1" applyFont="1" applyBorder="1" applyAlignment="1" applyProtection="1">
      <alignment horizontal="distributed" vertical="center"/>
      <protection locked="0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5" borderId="22" xfId="0" applyFont="1" applyFill="1" applyBorder="1"/>
    <xf numFmtId="0" fontId="8" fillId="5" borderId="11" xfId="0" applyFont="1" applyFill="1" applyBorder="1"/>
    <xf numFmtId="0" fontId="8" fillId="5" borderId="23" xfId="0" applyFont="1" applyFill="1" applyBorder="1"/>
    <xf numFmtId="0" fontId="8" fillId="6" borderId="22" xfId="0" applyFont="1" applyFill="1" applyBorder="1" applyAlignment="1">
      <alignment horizontal="right"/>
    </xf>
    <xf numFmtId="0" fontId="8" fillId="6" borderId="11" xfId="0" applyFont="1" applyFill="1" applyBorder="1" applyAlignment="1">
      <alignment horizontal="right"/>
    </xf>
    <xf numFmtId="0" fontId="8" fillId="6" borderId="12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center" wrapText="1"/>
    </xf>
    <xf numFmtId="0" fontId="8" fillId="0" borderId="17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8" fillId="0" borderId="19" xfId="0" applyFont="1" applyFill="1" applyBorder="1" applyAlignment="1">
      <alignment horizontal="center" wrapText="1"/>
    </xf>
    <xf numFmtId="0" fontId="8" fillId="0" borderId="34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6" borderId="20" xfId="0" applyFont="1" applyFill="1" applyBorder="1" applyAlignment="1">
      <alignment horizontal="right"/>
    </xf>
    <xf numFmtId="0" fontId="8" fillId="6" borderId="1" xfId="0" applyFont="1" applyFill="1" applyBorder="1" applyAlignment="1">
      <alignment horizontal="right"/>
    </xf>
    <xf numFmtId="0" fontId="8" fillId="5" borderId="20" xfId="0" applyFont="1" applyFill="1" applyBorder="1"/>
    <xf numFmtId="0" fontId="8" fillId="5" borderId="1" xfId="0" applyFont="1" applyFill="1" applyBorder="1"/>
    <xf numFmtId="0" fontId="8" fillId="5" borderId="21" xfId="0" applyFont="1" applyFill="1" applyBorder="1"/>
    <xf numFmtId="0" fontId="8" fillId="2" borderId="1" xfId="0" applyFont="1" applyFill="1" applyBorder="1" applyAlignment="1">
      <alignment horizontal="center"/>
    </xf>
    <xf numFmtId="0" fontId="8" fillId="0" borderId="20" xfId="0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8" fillId="0" borderId="16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6" xfId="0" applyFont="1" applyBorder="1" applyAlignment="1">
      <alignment horizontal="right"/>
    </xf>
    <xf numFmtId="164" fontId="7" fillId="0" borderId="10" xfId="0" applyNumberFormat="1" applyFont="1" applyBorder="1" applyAlignment="1" applyProtection="1">
      <alignment horizontal="center" vertical="center"/>
      <protection locked="0"/>
    </xf>
    <xf numFmtId="164" fontId="7" fillId="0" borderId="12" xfId="0" applyNumberFormat="1" applyFont="1" applyBorder="1" applyAlignment="1" applyProtection="1">
      <alignment horizontal="center" vertical="center"/>
      <protection locked="0"/>
    </xf>
    <xf numFmtId="0" fontId="3" fillId="5" borderId="10" xfId="0" applyFont="1" applyFill="1" applyBorder="1"/>
    <xf numFmtId="0" fontId="3" fillId="5" borderId="11" xfId="0" applyFont="1" applyFill="1" applyBorder="1"/>
    <xf numFmtId="0" fontId="3" fillId="5" borderId="12" xfId="0" applyFont="1" applyFill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left"/>
    </xf>
    <xf numFmtId="0" fontId="3" fillId="5" borderId="22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23" xfId="0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0" fillId="3" borderId="13" xfId="0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3</xdr:col>
      <xdr:colOff>238125</xdr:colOff>
      <xdr:row>3</xdr:row>
      <xdr:rowOff>38100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"/>
          <a:ext cx="2038350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66676</xdr:rowOff>
    </xdr:from>
    <xdr:to>
      <xdr:col>2</xdr:col>
      <xdr:colOff>382129</xdr:colOff>
      <xdr:row>3</xdr:row>
      <xdr:rowOff>28576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6"/>
          <a:ext cx="1782304" cy="533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</xdr:colOff>
      <xdr:row>0</xdr:row>
      <xdr:rowOff>76200</xdr:rowOff>
    </xdr:from>
    <xdr:to>
      <xdr:col>3</xdr:col>
      <xdr:colOff>638175</xdr:colOff>
      <xdr:row>3</xdr:row>
      <xdr:rowOff>85725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" y="76200"/>
          <a:ext cx="1990726" cy="5810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76200</xdr:rowOff>
    </xdr:from>
    <xdr:to>
      <xdr:col>1</xdr:col>
      <xdr:colOff>952500</xdr:colOff>
      <xdr:row>3</xdr:row>
      <xdr:rowOff>47625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76200"/>
          <a:ext cx="1571625" cy="5429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66675</xdr:rowOff>
    </xdr:from>
    <xdr:to>
      <xdr:col>2</xdr:col>
      <xdr:colOff>819150</xdr:colOff>
      <xdr:row>4</xdr:row>
      <xdr:rowOff>104775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29" r="2"/>
        <a:stretch>
          <a:fillRect/>
        </a:stretch>
      </xdr:blipFill>
      <xdr:spPr bwMode="auto">
        <a:xfrm>
          <a:off x="114300" y="66675"/>
          <a:ext cx="247650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5"/>
  <sheetViews>
    <sheetView tabSelected="1" zoomScaleNormal="100" workbookViewId="0">
      <selection activeCell="E14" sqref="E14"/>
    </sheetView>
  </sheetViews>
  <sheetFormatPr defaultRowHeight="15" x14ac:dyDescent="0.25"/>
  <cols>
    <col min="1" max="1" width="5.42578125" style="50" bestFit="1" customWidth="1"/>
    <col min="2" max="2" width="11.85546875" style="47" bestFit="1" customWidth="1"/>
    <col min="3" max="3" width="9.7109375" style="47" bestFit="1" customWidth="1"/>
    <col min="4" max="4" width="67.28515625" customWidth="1"/>
    <col min="5" max="5" width="7.140625" style="57" bestFit="1" customWidth="1"/>
    <col min="6" max="6" width="4.5703125" style="47" bestFit="1" customWidth="1"/>
    <col min="7" max="7" width="10.28515625" style="66" bestFit="1" customWidth="1"/>
    <col min="8" max="8" width="11.7109375" style="66" bestFit="1" customWidth="1"/>
    <col min="9" max="9" width="11.28515625" style="66" bestFit="1" customWidth="1"/>
  </cols>
  <sheetData>
    <row r="1" spans="1:9" x14ac:dyDescent="0.25">
      <c r="A1" s="67"/>
      <c r="B1" s="68"/>
      <c r="C1" s="68"/>
      <c r="D1" s="181" t="s">
        <v>8</v>
      </c>
      <c r="E1" s="181"/>
      <c r="F1" s="181"/>
      <c r="G1" s="181"/>
      <c r="H1" s="181"/>
      <c r="I1" s="182"/>
    </row>
    <row r="2" spans="1:9" x14ac:dyDescent="0.25">
      <c r="A2" s="69"/>
      <c r="B2" s="37"/>
      <c r="C2" s="37"/>
      <c r="D2" s="183" t="s">
        <v>9</v>
      </c>
      <c r="E2" s="183"/>
      <c r="F2" s="183"/>
      <c r="G2" s="183"/>
      <c r="H2" s="183"/>
      <c r="I2" s="184"/>
    </row>
    <row r="3" spans="1:9" x14ac:dyDescent="0.25">
      <c r="A3" s="69"/>
      <c r="B3" s="37"/>
      <c r="C3" s="37"/>
      <c r="D3" s="183" t="s">
        <v>152</v>
      </c>
      <c r="E3" s="183"/>
      <c r="F3" s="183"/>
      <c r="G3" s="183"/>
      <c r="H3" s="183"/>
      <c r="I3" s="184"/>
    </row>
    <row r="4" spans="1:9" x14ac:dyDescent="0.25">
      <c r="A4" s="69"/>
      <c r="B4" s="37"/>
      <c r="C4" s="37"/>
      <c r="D4" s="191" t="s">
        <v>153</v>
      </c>
      <c r="E4" s="191"/>
      <c r="F4" s="191"/>
      <c r="G4" s="191"/>
      <c r="H4" s="191"/>
      <c r="I4" s="192"/>
    </row>
    <row r="5" spans="1:9" x14ac:dyDescent="0.25">
      <c r="A5" s="70"/>
      <c r="B5" s="38"/>
      <c r="C5" s="38"/>
      <c r="D5" s="193"/>
      <c r="E5" s="193"/>
      <c r="F5" s="193"/>
      <c r="G5" s="193"/>
      <c r="H5" s="193"/>
      <c r="I5" s="194"/>
    </row>
    <row r="6" spans="1:9" s="5" customFormat="1" x14ac:dyDescent="0.25">
      <c r="A6" s="71" t="s">
        <v>0</v>
      </c>
      <c r="B6" s="203" t="s">
        <v>1</v>
      </c>
      <c r="C6" s="203"/>
      <c r="D6" s="27" t="s">
        <v>2</v>
      </c>
      <c r="E6" s="51" t="s">
        <v>3</v>
      </c>
      <c r="F6" s="58" t="s">
        <v>4</v>
      </c>
      <c r="G6" s="60" t="s">
        <v>151</v>
      </c>
      <c r="H6" s="60" t="s">
        <v>5</v>
      </c>
      <c r="I6" s="72" t="s">
        <v>6</v>
      </c>
    </row>
    <row r="7" spans="1:9" s="17" customFormat="1" x14ac:dyDescent="0.25">
      <c r="A7" s="185" t="s">
        <v>52</v>
      </c>
      <c r="B7" s="186"/>
      <c r="C7" s="186"/>
      <c r="D7" s="186"/>
      <c r="E7" s="186"/>
      <c r="F7" s="186"/>
      <c r="G7" s="186"/>
      <c r="H7" s="186"/>
      <c r="I7" s="187"/>
    </row>
    <row r="8" spans="1:9" s="16" customFormat="1" x14ac:dyDescent="0.25">
      <c r="A8" s="73">
        <v>1</v>
      </c>
      <c r="B8" s="39" t="s">
        <v>12</v>
      </c>
      <c r="C8" s="39">
        <v>50000</v>
      </c>
      <c r="D8" s="28" t="s">
        <v>50</v>
      </c>
      <c r="E8" s="52"/>
      <c r="F8" s="40"/>
      <c r="G8" s="61"/>
      <c r="H8" s="61"/>
      <c r="I8" s="74"/>
    </row>
    <row r="9" spans="1:9" s="16" customFormat="1" x14ac:dyDescent="0.25">
      <c r="A9" s="75" t="s">
        <v>29</v>
      </c>
      <c r="B9" s="40" t="s">
        <v>12</v>
      </c>
      <c r="C9" s="40">
        <v>51030</v>
      </c>
      <c r="D9" s="29" t="s">
        <v>48</v>
      </c>
      <c r="E9" s="52">
        <f>'MEMORIAL DE CÁLCULO'!G8</f>
        <v>3</v>
      </c>
      <c r="F9" s="40" t="s">
        <v>49</v>
      </c>
      <c r="G9" s="179">
        <v>0</v>
      </c>
      <c r="H9" s="179">
        <v>0</v>
      </c>
      <c r="I9" s="74">
        <f>(H9+G9)*E9</f>
        <v>0</v>
      </c>
    </row>
    <row r="10" spans="1:9" s="16" customFormat="1" x14ac:dyDescent="0.25">
      <c r="A10" s="188" t="s">
        <v>56</v>
      </c>
      <c r="B10" s="189"/>
      <c r="C10" s="189"/>
      <c r="D10" s="189"/>
      <c r="E10" s="189"/>
      <c r="F10" s="189"/>
      <c r="G10" s="189"/>
      <c r="H10" s="190"/>
      <c r="I10" s="76">
        <f>I9</f>
        <v>0</v>
      </c>
    </row>
    <row r="11" spans="1:9" x14ac:dyDescent="0.25">
      <c r="A11" s="185" t="s">
        <v>10</v>
      </c>
      <c r="B11" s="186"/>
      <c r="C11" s="186"/>
      <c r="D11" s="186"/>
      <c r="E11" s="186"/>
      <c r="F11" s="186"/>
      <c r="G11" s="186"/>
      <c r="H11" s="186"/>
      <c r="I11" s="187"/>
    </row>
    <row r="12" spans="1:9" x14ac:dyDescent="0.25">
      <c r="A12" s="77">
        <v>2</v>
      </c>
      <c r="B12" s="41" t="s">
        <v>12</v>
      </c>
      <c r="C12" s="41">
        <v>70000</v>
      </c>
      <c r="D12" s="30" t="s">
        <v>11</v>
      </c>
      <c r="E12" s="53"/>
      <c r="F12" s="42"/>
      <c r="G12" s="62"/>
      <c r="H12" s="62"/>
      <c r="I12" s="78"/>
    </row>
    <row r="13" spans="1:9" x14ac:dyDescent="0.25">
      <c r="A13" s="79" t="s">
        <v>57</v>
      </c>
      <c r="B13" s="42" t="s">
        <v>12</v>
      </c>
      <c r="C13" s="42">
        <v>70204</v>
      </c>
      <c r="D13" s="31" t="s">
        <v>13</v>
      </c>
      <c r="E13" s="53">
        <f>'MEMORIAL DE CÁLCULO'!G11</f>
        <v>24</v>
      </c>
      <c r="F13" s="42" t="s">
        <v>14</v>
      </c>
      <c r="G13" s="179">
        <v>0</v>
      </c>
      <c r="H13" s="179">
        <v>0</v>
      </c>
      <c r="I13" s="78">
        <f>(H13+G13)*E13</f>
        <v>0</v>
      </c>
    </row>
    <row r="14" spans="1:9" x14ac:dyDescent="0.25">
      <c r="A14" s="79" t="s">
        <v>58</v>
      </c>
      <c r="B14" s="42" t="s">
        <v>12</v>
      </c>
      <c r="C14" s="42">
        <v>70230</v>
      </c>
      <c r="D14" s="31" t="s">
        <v>15</v>
      </c>
      <c r="E14" s="53">
        <f>'MEMORIAL DE CÁLCULO'!G12</f>
        <v>8</v>
      </c>
      <c r="F14" s="42" t="s">
        <v>14</v>
      </c>
      <c r="G14" s="179">
        <v>0</v>
      </c>
      <c r="H14" s="179">
        <v>0</v>
      </c>
      <c r="I14" s="78">
        <f t="shared" ref="I14:I50" si="0">(H14+G14)*E14</f>
        <v>0</v>
      </c>
    </row>
    <row r="15" spans="1:9" x14ac:dyDescent="0.25">
      <c r="A15" s="79" t="s">
        <v>59</v>
      </c>
      <c r="B15" s="42" t="s">
        <v>12</v>
      </c>
      <c r="C15" s="42">
        <v>70250</v>
      </c>
      <c r="D15" s="31" t="s">
        <v>16</v>
      </c>
      <c r="E15" s="53">
        <f>'MEMORIAL DE CÁLCULO'!G13</f>
        <v>16</v>
      </c>
      <c r="F15" s="42" t="s">
        <v>14</v>
      </c>
      <c r="G15" s="179">
        <v>0</v>
      </c>
      <c r="H15" s="179">
        <v>0</v>
      </c>
      <c r="I15" s="78">
        <f t="shared" si="0"/>
        <v>0</v>
      </c>
    </row>
    <row r="16" spans="1:9" x14ac:dyDescent="0.25">
      <c r="A16" s="79" t="s">
        <v>60</v>
      </c>
      <c r="B16" s="42" t="s">
        <v>12</v>
      </c>
      <c r="C16" s="42">
        <v>70791</v>
      </c>
      <c r="D16" s="31" t="s">
        <v>17</v>
      </c>
      <c r="E16" s="53">
        <f>'MEMORIAL DE CÁLCULO'!G14</f>
        <v>1</v>
      </c>
      <c r="F16" s="42" t="s">
        <v>14</v>
      </c>
      <c r="G16" s="179">
        <v>0</v>
      </c>
      <c r="H16" s="179">
        <v>0</v>
      </c>
      <c r="I16" s="78">
        <f t="shared" si="0"/>
        <v>0</v>
      </c>
    </row>
    <row r="17" spans="1:9" x14ac:dyDescent="0.25">
      <c r="A17" s="79" t="s">
        <v>61</v>
      </c>
      <c r="B17" s="42" t="s">
        <v>12</v>
      </c>
      <c r="C17" s="42">
        <v>70921</v>
      </c>
      <c r="D17" s="31" t="s">
        <v>18</v>
      </c>
      <c r="E17" s="53">
        <f>'MEMORIAL DE CÁLCULO'!G15</f>
        <v>2</v>
      </c>
      <c r="F17" s="42" t="s">
        <v>14</v>
      </c>
      <c r="G17" s="179">
        <v>0</v>
      </c>
      <c r="H17" s="179">
        <v>0</v>
      </c>
      <c r="I17" s="78">
        <f t="shared" si="0"/>
        <v>0</v>
      </c>
    </row>
    <row r="18" spans="1:9" x14ac:dyDescent="0.25">
      <c r="A18" s="79" t="s">
        <v>62</v>
      </c>
      <c r="B18" s="42" t="s">
        <v>12</v>
      </c>
      <c r="C18" s="42">
        <v>70922</v>
      </c>
      <c r="D18" s="31" t="s">
        <v>19</v>
      </c>
      <c r="E18" s="53">
        <f>'MEMORIAL DE CÁLCULO'!G16</f>
        <v>2</v>
      </c>
      <c r="F18" s="42" t="s">
        <v>20</v>
      </c>
      <c r="G18" s="179">
        <v>0</v>
      </c>
      <c r="H18" s="179">
        <v>0</v>
      </c>
      <c r="I18" s="78">
        <f t="shared" si="0"/>
        <v>0</v>
      </c>
    </row>
    <row r="19" spans="1:9" x14ac:dyDescent="0.25">
      <c r="A19" s="79" t="s">
        <v>63</v>
      </c>
      <c r="B19" s="42" t="s">
        <v>12</v>
      </c>
      <c r="C19" s="42">
        <v>71020</v>
      </c>
      <c r="D19" s="31" t="s">
        <v>21</v>
      </c>
      <c r="E19" s="53">
        <f>'MEMORIAL DE CÁLCULO'!G17</f>
        <v>2</v>
      </c>
      <c r="F19" s="42" t="s">
        <v>14</v>
      </c>
      <c r="G19" s="179">
        <v>0</v>
      </c>
      <c r="H19" s="179">
        <v>0</v>
      </c>
      <c r="I19" s="78">
        <f t="shared" si="0"/>
        <v>0</v>
      </c>
    </row>
    <row r="20" spans="1:9" x14ac:dyDescent="0.25">
      <c r="A20" s="79" t="s">
        <v>64</v>
      </c>
      <c r="B20" s="42" t="s">
        <v>12</v>
      </c>
      <c r="C20" s="42">
        <v>71391</v>
      </c>
      <c r="D20" s="31" t="s">
        <v>22</v>
      </c>
      <c r="E20" s="53">
        <f>'MEMORIAL DE CÁLCULO'!G18</f>
        <v>2</v>
      </c>
      <c r="F20" s="42" t="s">
        <v>14</v>
      </c>
      <c r="G20" s="179">
        <v>0</v>
      </c>
      <c r="H20" s="179">
        <v>0</v>
      </c>
      <c r="I20" s="78">
        <f t="shared" si="0"/>
        <v>0</v>
      </c>
    </row>
    <row r="21" spans="1:9" x14ac:dyDescent="0.25">
      <c r="A21" s="79" t="s">
        <v>65</v>
      </c>
      <c r="B21" s="42" t="s">
        <v>12</v>
      </c>
      <c r="C21" s="42">
        <v>71500</v>
      </c>
      <c r="D21" s="31" t="s">
        <v>23</v>
      </c>
      <c r="E21" s="53">
        <f>'MEMORIAL DE CÁLCULO'!G19</f>
        <v>2</v>
      </c>
      <c r="F21" s="42" t="s">
        <v>14</v>
      </c>
      <c r="G21" s="179">
        <v>0</v>
      </c>
      <c r="H21" s="179">
        <v>0</v>
      </c>
      <c r="I21" s="78">
        <f t="shared" si="0"/>
        <v>0</v>
      </c>
    </row>
    <row r="22" spans="1:9" x14ac:dyDescent="0.25">
      <c r="A22" s="79" t="s">
        <v>66</v>
      </c>
      <c r="B22" s="42" t="s">
        <v>12</v>
      </c>
      <c r="C22" s="42">
        <v>71481</v>
      </c>
      <c r="D22" s="31" t="s">
        <v>24</v>
      </c>
      <c r="E22" s="53">
        <f>'MEMORIAL DE CÁLCULO'!G20</f>
        <v>4</v>
      </c>
      <c r="F22" s="42" t="s">
        <v>14</v>
      </c>
      <c r="G22" s="179">
        <v>0</v>
      </c>
      <c r="H22" s="179">
        <v>0</v>
      </c>
      <c r="I22" s="78">
        <f t="shared" si="0"/>
        <v>0</v>
      </c>
    </row>
    <row r="23" spans="1:9" x14ac:dyDescent="0.25">
      <c r="A23" s="79" t="s">
        <v>67</v>
      </c>
      <c r="B23" s="42" t="s">
        <v>12</v>
      </c>
      <c r="C23" s="42">
        <v>71510</v>
      </c>
      <c r="D23" s="31" t="s">
        <v>25</v>
      </c>
      <c r="E23" s="53">
        <f>'MEMORIAL DE CÁLCULO'!G21</f>
        <v>2</v>
      </c>
      <c r="F23" s="42" t="s">
        <v>14</v>
      </c>
      <c r="G23" s="179">
        <v>0</v>
      </c>
      <c r="H23" s="179">
        <v>0</v>
      </c>
      <c r="I23" s="78">
        <f t="shared" si="0"/>
        <v>0</v>
      </c>
    </row>
    <row r="24" spans="1:9" x14ac:dyDescent="0.25">
      <c r="A24" s="79" t="s">
        <v>68</v>
      </c>
      <c r="B24" s="42" t="s">
        <v>12</v>
      </c>
      <c r="C24" s="42">
        <v>71795</v>
      </c>
      <c r="D24" s="31" t="s">
        <v>26</v>
      </c>
      <c r="E24" s="53">
        <f>'MEMORIAL DE CÁLCULO'!G22</f>
        <v>14</v>
      </c>
      <c r="F24" s="42" t="s">
        <v>14</v>
      </c>
      <c r="G24" s="179">
        <v>0</v>
      </c>
      <c r="H24" s="179">
        <v>0</v>
      </c>
      <c r="I24" s="78">
        <f t="shared" si="0"/>
        <v>0</v>
      </c>
    </row>
    <row r="25" spans="1:9" ht="27" customHeight="1" x14ac:dyDescent="0.25">
      <c r="A25" s="79" t="s">
        <v>69</v>
      </c>
      <c r="B25" s="42" t="s">
        <v>12</v>
      </c>
      <c r="C25" s="42">
        <v>71833</v>
      </c>
      <c r="D25" s="32" t="s">
        <v>27</v>
      </c>
      <c r="E25" s="53">
        <f>'MEMORIAL DE CÁLCULO'!G23</f>
        <v>1</v>
      </c>
      <c r="F25" s="42" t="s">
        <v>14</v>
      </c>
      <c r="G25" s="179">
        <v>0</v>
      </c>
      <c r="H25" s="179">
        <v>0</v>
      </c>
      <c r="I25" s="78">
        <f t="shared" si="0"/>
        <v>0</v>
      </c>
    </row>
    <row r="26" spans="1:9" x14ac:dyDescent="0.25">
      <c r="A26" s="79" t="s">
        <v>70</v>
      </c>
      <c r="B26" s="42" t="s">
        <v>12</v>
      </c>
      <c r="C26" s="42">
        <v>71973</v>
      </c>
      <c r="D26" s="31" t="s">
        <v>28</v>
      </c>
      <c r="E26" s="53">
        <f>'MEMORIAL DE CÁLCULO'!G24</f>
        <v>2</v>
      </c>
      <c r="F26" s="42" t="s">
        <v>14</v>
      </c>
      <c r="G26" s="179">
        <v>0</v>
      </c>
      <c r="H26" s="179">
        <v>0</v>
      </c>
      <c r="I26" s="78">
        <f t="shared" si="0"/>
        <v>0</v>
      </c>
    </row>
    <row r="27" spans="1:9" x14ac:dyDescent="0.25">
      <c r="A27" s="79" t="s">
        <v>71</v>
      </c>
      <c r="B27" s="42" t="s">
        <v>12</v>
      </c>
      <c r="C27" s="42">
        <v>72061</v>
      </c>
      <c r="D27" s="32" t="s">
        <v>138</v>
      </c>
      <c r="E27" s="53">
        <f>'MEMORIAL DE CÁLCULO'!G25</f>
        <v>2</v>
      </c>
      <c r="F27" s="42" t="s">
        <v>14</v>
      </c>
      <c r="G27" s="179">
        <v>0</v>
      </c>
      <c r="H27" s="179">
        <v>0</v>
      </c>
      <c r="I27" s="78">
        <f t="shared" si="0"/>
        <v>0</v>
      </c>
    </row>
    <row r="28" spans="1:9" ht="16.5" customHeight="1" x14ac:dyDescent="0.25">
      <c r="A28" s="79" t="s">
        <v>72</v>
      </c>
      <c r="B28" s="42" t="s">
        <v>12</v>
      </c>
      <c r="C28" s="42">
        <v>72001</v>
      </c>
      <c r="D28" s="32" t="s">
        <v>135</v>
      </c>
      <c r="E28" s="53">
        <f>'MEMORIAL DE CÁLCULO'!G26</f>
        <v>1</v>
      </c>
      <c r="F28" s="42" t="s">
        <v>20</v>
      </c>
      <c r="G28" s="179">
        <v>0</v>
      </c>
      <c r="H28" s="179">
        <v>0</v>
      </c>
      <c r="I28" s="78">
        <f t="shared" si="0"/>
        <v>0</v>
      </c>
    </row>
    <row r="29" spans="1:9" x14ac:dyDescent="0.25">
      <c r="A29" s="79" t="s">
        <v>73</v>
      </c>
      <c r="B29" s="42" t="s">
        <v>12</v>
      </c>
      <c r="C29" s="42">
        <v>72329</v>
      </c>
      <c r="D29" s="31" t="s">
        <v>30</v>
      </c>
      <c r="E29" s="53">
        <f>'MEMORIAL DE CÁLCULO'!G27</f>
        <v>12</v>
      </c>
      <c r="F29" s="42" t="s">
        <v>14</v>
      </c>
      <c r="G29" s="179">
        <v>0</v>
      </c>
      <c r="H29" s="179">
        <v>0</v>
      </c>
      <c r="I29" s="78">
        <f t="shared" si="0"/>
        <v>0</v>
      </c>
    </row>
    <row r="30" spans="1:9" x14ac:dyDescent="0.25">
      <c r="A30" s="79" t="s">
        <v>74</v>
      </c>
      <c r="B30" s="42" t="s">
        <v>12</v>
      </c>
      <c r="C30" s="42">
        <v>71391</v>
      </c>
      <c r="D30" s="31" t="s">
        <v>22</v>
      </c>
      <c r="E30" s="53">
        <f>'MEMORIAL DE CÁLCULO'!G28</f>
        <v>1</v>
      </c>
      <c r="F30" s="42" t="s">
        <v>14</v>
      </c>
      <c r="G30" s="179">
        <v>0</v>
      </c>
      <c r="H30" s="179">
        <v>0</v>
      </c>
      <c r="I30" s="78">
        <f t="shared" si="0"/>
        <v>0</v>
      </c>
    </row>
    <row r="31" spans="1:9" ht="28.5" customHeight="1" x14ac:dyDescent="0.25">
      <c r="A31" s="79" t="s">
        <v>75</v>
      </c>
      <c r="B31" s="42" t="s">
        <v>35</v>
      </c>
      <c r="C31" s="42" t="s">
        <v>31</v>
      </c>
      <c r="D31" s="32" t="s">
        <v>32</v>
      </c>
      <c r="E31" s="53">
        <f>'MEMORIAL DE CÁLCULO'!G29</f>
        <v>1</v>
      </c>
      <c r="F31" s="42" t="s">
        <v>14</v>
      </c>
      <c r="G31" s="179">
        <v>0</v>
      </c>
      <c r="H31" s="179">
        <v>0</v>
      </c>
      <c r="I31" s="78">
        <f t="shared" si="0"/>
        <v>0</v>
      </c>
    </row>
    <row r="32" spans="1:9" ht="29.25" customHeight="1" x14ac:dyDescent="0.25">
      <c r="A32" s="79" t="s">
        <v>76</v>
      </c>
      <c r="B32" s="42" t="s">
        <v>35</v>
      </c>
      <c r="C32" s="42" t="s">
        <v>33</v>
      </c>
      <c r="D32" s="32" t="s">
        <v>34</v>
      </c>
      <c r="E32" s="53">
        <f>'MEMORIAL DE CÁLCULO'!G30</f>
        <v>6</v>
      </c>
      <c r="F32" s="42" t="s">
        <v>14</v>
      </c>
      <c r="G32" s="179">
        <v>0</v>
      </c>
      <c r="H32" s="179">
        <v>0</v>
      </c>
      <c r="I32" s="78">
        <f t="shared" si="0"/>
        <v>0</v>
      </c>
    </row>
    <row r="33" spans="1:9" ht="27" customHeight="1" x14ac:dyDescent="0.25">
      <c r="A33" s="79" t="s">
        <v>77</v>
      </c>
      <c r="B33" s="43" t="s">
        <v>44</v>
      </c>
      <c r="C33" s="42">
        <v>427</v>
      </c>
      <c r="D33" s="32" t="s">
        <v>36</v>
      </c>
      <c r="E33" s="53">
        <f>'MEMORIAL DE CÁLCULO'!G31</f>
        <v>2</v>
      </c>
      <c r="F33" s="42" t="s">
        <v>14</v>
      </c>
      <c r="G33" s="179">
        <v>0</v>
      </c>
      <c r="H33" s="179">
        <v>0</v>
      </c>
      <c r="I33" s="78">
        <f t="shared" si="0"/>
        <v>0</v>
      </c>
    </row>
    <row r="34" spans="1:9" ht="30" customHeight="1" x14ac:dyDescent="0.25">
      <c r="A34" s="79" t="s">
        <v>78</v>
      </c>
      <c r="B34" s="43" t="s">
        <v>45</v>
      </c>
      <c r="C34" s="42">
        <v>42013</v>
      </c>
      <c r="D34" s="32" t="s">
        <v>84</v>
      </c>
      <c r="E34" s="53">
        <f>ROUNDUP('MEMORIAL DE CÁLCULO'!G32,2)</f>
        <v>6.15</v>
      </c>
      <c r="F34" s="42" t="s">
        <v>38</v>
      </c>
      <c r="G34" s="179">
        <v>0</v>
      </c>
      <c r="H34" s="179">
        <v>0</v>
      </c>
      <c r="I34" s="78">
        <f>(H34+G34)*E34</f>
        <v>0</v>
      </c>
    </row>
    <row r="35" spans="1:9" ht="25.5" x14ac:dyDescent="0.25">
      <c r="A35" s="79" t="s">
        <v>79</v>
      </c>
      <c r="B35" s="43" t="s">
        <v>45</v>
      </c>
      <c r="C35" s="42">
        <v>402</v>
      </c>
      <c r="D35" s="33" t="s">
        <v>39</v>
      </c>
      <c r="E35" s="53">
        <f>'MEMORIAL DE CÁLCULO'!G33</f>
        <v>6</v>
      </c>
      <c r="F35" s="42" t="s">
        <v>14</v>
      </c>
      <c r="G35" s="179">
        <v>0</v>
      </c>
      <c r="H35" s="179">
        <v>0</v>
      </c>
      <c r="I35" s="78">
        <f t="shared" si="0"/>
        <v>0</v>
      </c>
    </row>
    <row r="36" spans="1:9" ht="27.75" customHeight="1" x14ac:dyDescent="0.25">
      <c r="A36" s="79" t="s">
        <v>80</v>
      </c>
      <c r="B36" s="43" t="s">
        <v>45</v>
      </c>
      <c r="C36" s="42">
        <v>431</v>
      </c>
      <c r="D36" s="32" t="s">
        <v>40</v>
      </c>
      <c r="E36" s="53">
        <f>'MEMORIAL DE CÁLCULO'!G34</f>
        <v>9</v>
      </c>
      <c r="F36" s="42" t="s">
        <v>14</v>
      </c>
      <c r="G36" s="179">
        <v>0</v>
      </c>
      <c r="H36" s="179">
        <v>0</v>
      </c>
      <c r="I36" s="78">
        <f t="shared" si="0"/>
        <v>0</v>
      </c>
    </row>
    <row r="37" spans="1:9" ht="30.75" customHeight="1" x14ac:dyDescent="0.25">
      <c r="A37" s="79" t="s">
        <v>81</v>
      </c>
      <c r="B37" s="43" t="s">
        <v>45</v>
      </c>
      <c r="C37" s="42">
        <v>432</v>
      </c>
      <c r="D37" s="32" t="s">
        <v>41</v>
      </c>
      <c r="E37" s="53">
        <f>'MEMORIAL DE CÁLCULO'!G35</f>
        <v>4</v>
      </c>
      <c r="F37" s="42" t="s">
        <v>14</v>
      </c>
      <c r="G37" s="179">
        <v>0</v>
      </c>
      <c r="H37" s="179">
        <v>0</v>
      </c>
      <c r="I37" s="78">
        <f t="shared" si="0"/>
        <v>0</v>
      </c>
    </row>
    <row r="38" spans="1:9" ht="39" customHeight="1" x14ac:dyDescent="0.25">
      <c r="A38" s="79" t="s">
        <v>82</v>
      </c>
      <c r="B38" s="43" t="s">
        <v>45</v>
      </c>
      <c r="C38" s="42">
        <v>421</v>
      </c>
      <c r="D38" s="31" t="s">
        <v>42</v>
      </c>
      <c r="E38" s="53">
        <f>'MEMORIAL DE CÁLCULO'!G36</f>
        <v>2</v>
      </c>
      <c r="F38" s="42" t="s">
        <v>14</v>
      </c>
      <c r="G38" s="179">
        <v>0</v>
      </c>
      <c r="H38" s="179">
        <v>0</v>
      </c>
      <c r="I38" s="78">
        <f t="shared" si="0"/>
        <v>0</v>
      </c>
    </row>
    <row r="39" spans="1:9" x14ac:dyDescent="0.25">
      <c r="A39" s="79" t="s">
        <v>105</v>
      </c>
      <c r="B39" s="42" t="s">
        <v>12</v>
      </c>
      <c r="C39" s="43">
        <v>70525</v>
      </c>
      <c r="D39" s="31" t="s">
        <v>100</v>
      </c>
      <c r="E39" s="53">
        <f>'MEMORIAL DE CÁLCULO'!G37</f>
        <v>877.3</v>
      </c>
      <c r="F39" s="42" t="s">
        <v>101</v>
      </c>
      <c r="G39" s="179">
        <v>0</v>
      </c>
      <c r="H39" s="179">
        <v>0</v>
      </c>
      <c r="I39" s="78">
        <f t="shared" si="0"/>
        <v>0</v>
      </c>
    </row>
    <row r="40" spans="1:9" x14ac:dyDescent="0.25">
      <c r="A40" s="79" t="s">
        <v>106</v>
      </c>
      <c r="B40" s="42" t="s">
        <v>12</v>
      </c>
      <c r="C40" s="42">
        <v>70250</v>
      </c>
      <c r="D40" s="31" t="s">
        <v>102</v>
      </c>
      <c r="E40" s="53">
        <f>'MEMORIAL DE CÁLCULO'!G38</f>
        <v>1</v>
      </c>
      <c r="F40" s="42" t="s">
        <v>14</v>
      </c>
      <c r="G40" s="179">
        <v>0</v>
      </c>
      <c r="H40" s="179">
        <v>0</v>
      </c>
      <c r="I40" s="78">
        <f t="shared" si="0"/>
        <v>0</v>
      </c>
    </row>
    <row r="41" spans="1:9" x14ac:dyDescent="0.25">
      <c r="A41" s="79" t="s">
        <v>107</v>
      </c>
      <c r="B41" s="42" t="s">
        <v>12</v>
      </c>
      <c r="C41" s="42">
        <v>71750</v>
      </c>
      <c r="D41" s="31" t="s">
        <v>103</v>
      </c>
      <c r="E41" s="53">
        <f>'MEMORIAL DE CÁLCULO'!G39</f>
        <v>6</v>
      </c>
      <c r="F41" s="42" t="s">
        <v>104</v>
      </c>
      <c r="G41" s="179">
        <v>0</v>
      </c>
      <c r="H41" s="179">
        <v>0</v>
      </c>
      <c r="I41" s="78">
        <f t="shared" si="0"/>
        <v>0</v>
      </c>
    </row>
    <row r="42" spans="1:9" x14ac:dyDescent="0.25">
      <c r="A42" s="79" t="s">
        <v>120</v>
      </c>
      <c r="B42" s="42" t="s">
        <v>12</v>
      </c>
      <c r="C42" s="42">
        <v>70218</v>
      </c>
      <c r="D42" s="31" t="s">
        <v>109</v>
      </c>
      <c r="E42" s="53">
        <f>'MEMORIAL DE CÁLCULO'!G40</f>
        <v>42.2</v>
      </c>
      <c r="F42" s="42" t="s">
        <v>110</v>
      </c>
      <c r="G42" s="179">
        <v>0</v>
      </c>
      <c r="H42" s="179">
        <v>0</v>
      </c>
      <c r="I42" s="78">
        <f t="shared" si="0"/>
        <v>0</v>
      </c>
    </row>
    <row r="43" spans="1:9" ht="16.5" customHeight="1" x14ac:dyDescent="0.25">
      <c r="A43" s="79" t="s">
        <v>121</v>
      </c>
      <c r="B43" s="42" t="s">
        <v>12</v>
      </c>
      <c r="C43" s="42">
        <v>70251</v>
      </c>
      <c r="D43" s="31" t="s">
        <v>111</v>
      </c>
      <c r="E43" s="53">
        <f>'MEMORIAL DE CÁLCULO'!G41</f>
        <v>2</v>
      </c>
      <c r="F43" s="42" t="s">
        <v>14</v>
      </c>
      <c r="G43" s="179">
        <v>0</v>
      </c>
      <c r="H43" s="179">
        <v>0</v>
      </c>
      <c r="I43" s="78">
        <f t="shared" si="0"/>
        <v>0</v>
      </c>
    </row>
    <row r="44" spans="1:9" ht="16.5" customHeight="1" x14ac:dyDescent="0.25">
      <c r="A44" s="79" t="s">
        <v>122</v>
      </c>
      <c r="B44" s="42" t="s">
        <v>12</v>
      </c>
      <c r="C44" s="42">
        <v>70503</v>
      </c>
      <c r="D44" s="31" t="s">
        <v>112</v>
      </c>
      <c r="E44" s="53">
        <f>'MEMORIAL DE CÁLCULO'!G42</f>
        <v>2</v>
      </c>
      <c r="F44" s="42" t="s">
        <v>20</v>
      </c>
      <c r="G44" s="179">
        <v>0</v>
      </c>
      <c r="H44" s="179">
        <v>0</v>
      </c>
      <c r="I44" s="78">
        <f t="shared" si="0"/>
        <v>0</v>
      </c>
    </row>
    <row r="45" spans="1:9" ht="16.5" customHeight="1" x14ac:dyDescent="0.25">
      <c r="A45" s="79" t="s">
        <v>123</v>
      </c>
      <c r="B45" s="42" t="s">
        <v>12</v>
      </c>
      <c r="C45" s="42">
        <v>70542</v>
      </c>
      <c r="D45" s="31" t="s">
        <v>113</v>
      </c>
      <c r="E45" s="53">
        <f>'MEMORIAL DE CÁLCULO'!G43</f>
        <v>23.65</v>
      </c>
      <c r="F45" s="42" t="s">
        <v>114</v>
      </c>
      <c r="G45" s="179">
        <v>0</v>
      </c>
      <c r="H45" s="179">
        <v>0</v>
      </c>
      <c r="I45" s="78">
        <f t="shared" si="0"/>
        <v>0</v>
      </c>
    </row>
    <row r="46" spans="1:9" ht="16.5" customHeight="1" x14ac:dyDescent="0.25">
      <c r="A46" s="79" t="s">
        <v>124</v>
      </c>
      <c r="B46" s="42" t="s">
        <v>12</v>
      </c>
      <c r="C46" s="42">
        <v>70572</v>
      </c>
      <c r="D46" s="31" t="s">
        <v>115</v>
      </c>
      <c r="E46" s="53">
        <f>'MEMORIAL DE CÁLCULO'!G44</f>
        <v>36</v>
      </c>
      <c r="F46" s="42" t="s">
        <v>116</v>
      </c>
      <c r="G46" s="179">
        <v>0</v>
      </c>
      <c r="H46" s="179">
        <v>0</v>
      </c>
      <c r="I46" s="78">
        <f t="shared" si="0"/>
        <v>0</v>
      </c>
    </row>
    <row r="47" spans="1:9" ht="16.5" customHeight="1" x14ac:dyDescent="0.25">
      <c r="A47" s="79" t="s">
        <v>125</v>
      </c>
      <c r="B47" s="42" t="s">
        <v>12</v>
      </c>
      <c r="C47" s="42">
        <v>71175</v>
      </c>
      <c r="D47" s="31" t="s">
        <v>117</v>
      </c>
      <c r="E47" s="53">
        <f>'MEMORIAL DE CÁLCULO'!G45</f>
        <v>1</v>
      </c>
      <c r="F47" s="42" t="s">
        <v>20</v>
      </c>
      <c r="G47" s="179">
        <v>0</v>
      </c>
      <c r="H47" s="179">
        <v>0</v>
      </c>
      <c r="I47" s="78">
        <f t="shared" si="0"/>
        <v>0</v>
      </c>
    </row>
    <row r="48" spans="1:9" ht="16.5" customHeight="1" x14ac:dyDescent="0.25">
      <c r="A48" s="79" t="s">
        <v>126</v>
      </c>
      <c r="B48" s="42" t="s">
        <v>12</v>
      </c>
      <c r="C48" s="42">
        <v>71214</v>
      </c>
      <c r="D48" s="31" t="s">
        <v>118</v>
      </c>
      <c r="E48" s="53">
        <f>'MEMORIAL DE CÁLCULO'!G46</f>
        <v>1</v>
      </c>
      <c r="F48" s="59" t="s">
        <v>110</v>
      </c>
      <c r="G48" s="179">
        <v>0</v>
      </c>
      <c r="H48" s="179">
        <v>0</v>
      </c>
      <c r="I48" s="80">
        <f t="shared" si="0"/>
        <v>0</v>
      </c>
    </row>
    <row r="49" spans="1:9" ht="16.5" customHeight="1" x14ac:dyDescent="0.25">
      <c r="A49" s="79" t="s">
        <v>127</v>
      </c>
      <c r="B49" s="42" t="s">
        <v>12</v>
      </c>
      <c r="C49" s="42">
        <v>71330</v>
      </c>
      <c r="D49" s="31" t="s">
        <v>119</v>
      </c>
      <c r="E49" s="53">
        <f>'MEMORIAL DE CÁLCULO'!G47</f>
        <v>3</v>
      </c>
      <c r="F49" s="59" t="s">
        <v>20</v>
      </c>
      <c r="G49" s="179">
        <v>0</v>
      </c>
      <c r="H49" s="179">
        <v>0</v>
      </c>
      <c r="I49" s="80">
        <f t="shared" si="0"/>
        <v>0</v>
      </c>
    </row>
    <row r="50" spans="1:9" ht="16.5" customHeight="1" x14ac:dyDescent="0.25">
      <c r="A50" s="79" t="s">
        <v>128</v>
      </c>
      <c r="B50" s="42" t="s">
        <v>12</v>
      </c>
      <c r="C50" s="42">
        <v>71380</v>
      </c>
      <c r="D50" s="31" t="s">
        <v>131</v>
      </c>
      <c r="E50" s="53">
        <f>'MEMORIAL DE CÁLCULO'!G48</f>
        <v>3</v>
      </c>
      <c r="F50" s="59" t="s">
        <v>14</v>
      </c>
      <c r="G50" s="179">
        <v>0</v>
      </c>
      <c r="H50" s="179">
        <v>0</v>
      </c>
      <c r="I50" s="80">
        <f t="shared" si="0"/>
        <v>0</v>
      </c>
    </row>
    <row r="51" spans="1:9" ht="16.5" customHeight="1" x14ac:dyDescent="0.25">
      <c r="A51" s="79" t="s">
        <v>129</v>
      </c>
      <c r="B51" s="42" t="s">
        <v>12</v>
      </c>
      <c r="C51" s="42">
        <v>71283</v>
      </c>
      <c r="D51" s="31" t="s">
        <v>132</v>
      </c>
      <c r="E51" s="53">
        <f>'MEMORIAL DE CÁLCULO'!G49</f>
        <v>3</v>
      </c>
      <c r="F51" s="59" t="s">
        <v>116</v>
      </c>
      <c r="G51" s="179">
        <v>0</v>
      </c>
      <c r="H51" s="179">
        <v>0</v>
      </c>
      <c r="I51" s="80">
        <f>(H51+G51)*E51</f>
        <v>0</v>
      </c>
    </row>
    <row r="52" spans="1:9" ht="16.5" customHeight="1" x14ac:dyDescent="0.25">
      <c r="A52" s="79" t="s">
        <v>130</v>
      </c>
      <c r="B52" s="42" t="s">
        <v>35</v>
      </c>
      <c r="C52" s="42">
        <v>83372</v>
      </c>
      <c r="D52" s="31" t="s">
        <v>133</v>
      </c>
      <c r="E52" s="53">
        <f>'MEMORIAL DE CÁLCULO'!G50</f>
        <v>1</v>
      </c>
      <c r="F52" s="59" t="s">
        <v>134</v>
      </c>
      <c r="G52" s="179">
        <v>0</v>
      </c>
      <c r="H52" s="179">
        <v>0</v>
      </c>
      <c r="I52" s="80">
        <f>(H52+G52)*E52</f>
        <v>0</v>
      </c>
    </row>
    <row r="53" spans="1:9" ht="16.5" customHeight="1" x14ac:dyDescent="0.25">
      <c r="A53" s="79" t="s">
        <v>136</v>
      </c>
      <c r="B53" s="42" t="s">
        <v>12</v>
      </c>
      <c r="C53" s="42">
        <v>71768</v>
      </c>
      <c r="D53" s="31" t="s">
        <v>139</v>
      </c>
      <c r="E53" s="53">
        <f>'MEMORIAL DE CÁLCULO'!G51</f>
        <v>1</v>
      </c>
      <c r="F53" s="59" t="s">
        <v>134</v>
      </c>
      <c r="G53" s="179">
        <v>0</v>
      </c>
      <c r="H53" s="179">
        <v>0</v>
      </c>
      <c r="I53" s="80">
        <f>(H53+G53)*E53</f>
        <v>0</v>
      </c>
    </row>
    <row r="54" spans="1:9" ht="16.5" customHeight="1" x14ac:dyDescent="0.25">
      <c r="A54" s="79" t="s">
        <v>137</v>
      </c>
      <c r="B54" s="42" t="s">
        <v>12</v>
      </c>
      <c r="C54" s="42">
        <v>72370</v>
      </c>
      <c r="D54" s="31" t="s">
        <v>141</v>
      </c>
      <c r="E54" s="53">
        <f>'MEMORIAL DE CÁLCULO'!G52</f>
        <v>3</v>
      </c>
      <c r="F54" s="59" t="s">
        <v>134</v>
      </c>
      <c r="G54" s="179">
        <v>0</v>
      </c>
      <c r="H54" s="179">
        <v>0</v>
      </c>
      <c r="I54" s="78">
        <f>(H54+G54)*E54</f>
        <v>0</v>
      </c>
    </row>
    <row r="55" spans="1:9" x14ac:dyDescent="0.25">
      <c r="A55" s="198" t="s">
        <v>43</v>
      </c>
      <c r="B55" s="199"/>
      <c r="C55" s="199"/>
      <c r="D55" s="199"/>
      <c r="E55" s="199"/>
      <c r="F55" s="199"/>
      <c r="G55" s="199"/>
      <c r="H55" s="199"/>
      <c r="I55" s="76">
        <f>ROUND(SUM(I13:I54),2)</f>
        <v>0</v>
      </c>
    </row>
    <row r="56" spans="1:9" x14ac:dyDescent="0.25">
      <c r="A56" s="200" t="s">
        <v>98</v>
      </c>
      <c r="B56" s="201"/>
      <c r="C56" s="201"/>
      <c r="D56" s="201"/>
      <c r="E56" s="201"/>
      <c r="F56" s="201"/>
      <c r="G56" s="201"/>
      <c r="H56" s="201"/>
      <c r="I56" s="202"/>
    </row>
    <row r="57" spans="1:9" x14ac:dyDescent="0.25">
      <c r="A57" s="77">
        <v>3</v>
      </c>
      <c r="B57" s="41" t="s">
        <v>35</v>
      </c>
      <c r="C57" s="41">
        <v>318</v>
      </c>
      <c r="D57" s="30" t="s">
        <v>149</v>
      </c>
      <c r="E57" s="53"/>
      <c r="F57" s="42"/>
      <c r="G57" s="62"/>
      <c r="H57" s="62"/>
      <c r="I57" s="78"/>
    </row>
    <row r="58" spans="1:9" s="16" customFormat="1" x14ac:dyDescent="0.25">
      <c r="A58" s="79" t="s">
        <v>87</v>
      </c>
      <c r="B58" s="42" t="s">
        <v>144</v>
      </c>
      <c r="C58" s="42" t="s">
        <v>154</v>
      </c>
      <c r="D58" s="31" t="s">
        <v>155</v>
      </c>
      <c r="E58" s="53">
        <v>1</v>
      </c>
      <c r="F58" s="42" t="s">
        <v>4</v>
      </c>
      <c r="G58" s="209" t="s">
        <v>163</v>
      </c>
      <c r="H58" s="210"/>
      <c r="I58" s="78" t="str">
        <f>G58</f>
        <v>-</v>
      </c>
    </row>
    <row r="59" spans="1:9" s="16" customFormat="1" x14ac:dyDescent="0.25">
      <c r="A59" s="79" t="s">
        <v>97</v>
      </c>
      <c r="B59" s="42" t="s">
        <v>35</v>
      </c>
      <c r="C59" s="42">
        <v>88247</v>
      </c>
      <c r="D59" s="31" t="s">
        <v>159</v>
      </c>
      <c r="E59" s="53">
        <f>'MEMORIAL DE CÁLCULO'!G55</f>
        <v>80</v>
      </c>
      <c r="F59" s="42" t="s">
        <v>85</v>
      </c>
      <c r="G59" s="179">
        <v>0</v>
      </c>
      <c r="H59" s="179">
        <v>0</v>
      </c>
      <c r="I59" s="78">
        <f>(H59+G61)*E59</f>
        <v>0</v>
      </c>
    </row>
    <row r="60" spans="1:9" s="16" customFormat="1" x14ac:dyDescent="0.25">
      <c r="A60" s="79" t="s">
        <v>143</v>
      </c>
      <c r="B60" s="42" t="s">
        <v>35</v>
      </c>
      <c r="C60" s="42">
        <v>88264</v>
      </c>
      <c r="D60" s="31" t="s">
        <v>142</v>
      </c>
      <c r="E60" s="53">
        <f>'MEMORIAL DE CÁLCULO'!G56</f>
        <v>80</v>
      </c>
      <c r="F60" s="42" t="s">
        <v>85</v>
      </c>
      <c r="G60" s="179">
        <v>0</v>
      </c>
      <c r="H60" s="179">
        <v>0</v>
      </c>
      <c r="I60" s="78">
        <f>(H60+G62)*E60</f>
        <v>0</v>
      </c>
    </row>
    <row r="61" spans="1:9" s="16" customFormat="1" x14ac:dyDescent="0.25">
      <c r="A61" s="79" t="s">
        <v>147</v>
      </c>
      <c r="B61" s="42" t="s">
        <v>35</v>
      </c>
      <c r="C61" s="42">
        <v>91677</v>
      </c>
      <c r="D61" s="31" t="s">
        <v>158</v>
      </c>
      <c r="E61" s="53">
        <v>10</v>
      </c>
      <c r="F61" s="42" t="s">
        <v>148</v>
      </c>
      <c r="G61" s="179">
        <v>0</v>
      </c>
      <c r="H61" s="179">
        <v>0</v>
      </c>
      <c r="I61" s="78">
        <f>(H61+G61)*E61</f>
        <v>0</v>
      </c>
    </row>
    <row r="62" spans="1:9" s="16" customFormat="1" x14ac:dyDescent="0.25">
      <c r="A62" s="198" t="s">
        <v>56</v>
      </c>
      <c r="B62" s="199"/>
      <c r="C62" s="199"/>
      <c r="D62" s="199"/>
      <c r="E62" s="199"/>
      <c r="F62" s="199"/>
      <c r="G62" s="199"/>
      <c r="H62" s="199"/>
      <c r="I62" s="76">
        <f>ROUND(SUM(I58:I61),2)</f>
        <v>0</v>
      </c>
    </row>
    <row r="63" spans="1:9" s="16" customFormat="1" ht="12.75" customHeight="1" x14ac:dyDescent="0.25">
      <c r="A63" s="69"/>
      <c r="B63" s="37"/>
      <c r="C63" s="37"/>
      <c r="D63" s="26"/>
      <c r="E63" s="54"/>
      <c r="F63" s="37"/>
      <c r="G63" s="63"/>
      <c r="H63" s="63"/>
      <c r="I63" s="81"/>
    </row>
    <row r="64" spans="1:9" s="16" customFormat="1" x14ac:dyDescent="0.25">
      <c r="A64" s="204" t="s">
        <v>6</v>
      </c>
      <c r="B64" s="205"/>
      <c r="C64" s="205"/>
      <c r="D64" s="205"/>
      <c r="E64" s="205"/>
      <c r="F64" s="205"/>
      <c r="G64" s="205"/>
      <c r="H64" s="205"/>
      <c r="I64" s="82">
        <f>I62+I55+I10</f>
        <v>0</v>
      </c>
    </row>
    <row r="65" spans="1:9" s="16" customFormat="1" x14ac:dyDescent="0.25">
      <c r="A65" s="206" t="s">
        <v>88</v>
      </c>
      <c r="B65" s="207"/>
      <c r="C65" s="207"/>
      <c r="D65" s="207"/>
      <c r="E65" s="207"/>
      <c r="F65" s="207"/>
      <c r="G65" s="207"/>
      <c r="H65" s="208"/>
      <c r="I65" s="82">
        <f>I64*0.273</f>
        <v>0</v>
      </c>
    </row>
    <row r="66" spans="1:9" s="16" customFormat="1" x14ac:dyDescent="0.25">
      <c r="A66" s="195" t="s">
        <v>7</v>
      </c>
      <c r="B66" s="196"/>
      <c r="C66" s="196"/>
      <c r="D66" s="196"/>
      <c r="E66" s="196"/>
      <c r="F66" s="196"/>
      <c r="G66" s="196"/>
      <c r="H66" s="197"/>
      <c r="I66" s="124">
        <f>I64+I65</f>
        <v>0</v>
      </c>
    </row>
    <row r="67" spans="1:9" s="16" customFormat="1" x14ac:dyDescent="0.25">
      <c r="A67" s="125"/>
      <c r="B67" s="126"/>
      <c r="C67" s="126"/>
      <c r="D67" s="127"/>
      <c r="E67" s="128"/>
      <c r="F67" s="126"/>
      <c r="G67" s="129"/>
      <c r="H67" s="129"/>
      <c r="I67" s="130"/>
    </row>
    <row r="68" spans="1:9" s="16" customFormat="1" x14ac:dyDescent="0.25">
      <c r="A68" s="131"/>
      <c r="B68" s="45"/>
      <c r="C68" s="45"/>
      <c r="D68" s="25"/>
      <c r="E68" s="55"/>
      <c r="F68" s="45"/>
      <c r="G68" s="64"/>
      <c r="H68" s="64"/>
      <c r="I68" s="132"/>
    </row>
    <row r="69" spans="1:9" s="16" customFormat="1" x14ac:dyDescent="0.25">
      <c r="A69" s="131"/>
      <c r="B69" s="45"/>
      <c r="C69" s="45" t="s">
        <v>179</v>
      </c>
      <c r="D69" s="25"/>
      <c r="E69" s="55" t="s">
        <v>179</v>
      </c>
      <c r="F69" s="45"/>
      <c r="G69" s="64"/>
      <c r="H69" s="64"/>
      <c r="I69" s="132"/>
    </row>
    <row r="70" spans="1:9" s="16" customFormat="1" x14ac:dyDescent="0.25">
      <c r="A70" s="131"/>
      <c r="B70" s="45"/>
      <c r="C70" s="45" t="s">
        <v>180</v>
      </c>
      <c r="D70" s="25"/>
      <c r="E70" s="55" t="s">
        <v>181</v>
      </c>
      <c r="F70" s="45"/>
      <c r="G70" s="64"/>
      <c r="H70" s="64"/>
      <c r="I70" s="132"/>
    </row>
    <row r="71" spans="1:9" s="16" customFormat="1" x14ac:dyDescent="0.25">
      <c r="A71" s="131"/>
      <c r="B71" s="45"/>
      <c r="C71" s="45" t="s">
        <v>182</v>
      </c>
      <c r="D71" s="25"/>
      <c r="E71" s="55" t="s">
        <v>183</v>
      </c>
      <c r="F71" s="45"/>
      <c r="G71" s="64"/>
      <c r="H71" s="64"/>
      <c r="I71" s="132"/>
    </row>
    <row r="72" spans="1:9" s="16" customFormat="1" ht="15.75" thickBot="1" x14ac:dyDescent="0.3">
      <c r="A72" s="133"/>
      <c r="B72" s="134"/>
      <c r="C72" s="134"/>
      <c r="D72" s="135"/>
      <c r="E72" s="136"/>
      <c r="F72" s="134"/>
      <c r="G72" s="137"/>
      <c r="H72" s="137"/>
      <c r="I72" s="138"/>
    </row>
    <row r="73" spans="1:9" s="16" customFormat="1" x14ac:dyDescent="0.25">
      <c r="A73" s="48"/>
      <c r="B73" s="45"/>
      <c r="C73" s="45"/>
      <c r="D73" s="25"/>
      <c r="E73" s="55"/>
      <c r="F73" s="45"/>
      <c r="G73" s="64"/>
      <c r="H73" s="64"/>
      <c r="I73" s="64"/>
    </row>
    <row r="74" spans="1:9" s="16" customFormat="1" x14ac:dyDescent="0.25">
      <c r="A74" s="49"/>
      <c r="B74" s="46"/>
      <c r="C74" s="46"/>
      <c r="E74" s="56"/>
      <c r="F74" s="46"/>
      <c r="G74" s="65"/>
      <c r="H74" s="65"/>
      <c r="I74" s="65"/>
    </row>
    <row r="75" spans="1:9" s="16" customFormat="1" x14ac:dyDescent="0.25">
      <c r="A75" s="49"/>
      <c r="B75" s="46"/>
      <c r="C75" s="46"/>
      <c r="E75" s="56"/>
      <c r="F75" s="46"/>
      <c r="G75" s="65"/>
      <c r="H75" s="65"/>
      <c r="I75" s="65"/>
    </row>
  </sheetData>
  <sheetProtection algorithmName="SHA-512" hashValue="s4/RJtxsDxN4Zznwx9NI/KrwpDzrj9u/At1DhPgci+FdluDfrKfwLtoIS7m3mk0qigic98b3pWt0BtZlT+jVtA==" saltValue="zaxWWaOSNYIvTbgiqhpRGQ==" spinCount="100000" sheet="1" objects="1" scenarios="1"/>
  <mergeCells count="15">
    <mergeCell ref="A66:H66"/>
    <mergeCell ref="A55:H55"/>
    <mergeCell ref="A56:I56"/>
    <mergeCell ref="A62:H62"/>
    <mergeCell ref="B6:C6"/>
    <mergeCell ref="A64:H64"/>
    <mergeCell ref="A65:H65"/>
    <mergeCell ref="G58:H58"/>
    <mergeCell ref="D1:I1"/>
    <mergeCell ref="D2:I2"/>
    <mergeCell ref="D3:I3"/>
    <mergeCell ref="A11:I11"/>
    <mergeCell ref="A7:I7"/>
    <mergeCell ref="A10:H10"/>
    <mergeCell ref="D4:I5"/>
  </mergeCells>
  <pageMargins left="0.51181102362204722" right="0.51181102362204722" top="0.78740157480314965" bottom="0.78740157480314965" header="0.31496062992125984" footer="0.31496062992125984"/>
  <pageSetup paperSize="9" scale="97" fitToHeight="0" orientation="landscape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view="pageBreakPreview" zoomScale="60" zoomScaleNormal="100" workbookViewId="0">
      <selection activeCell="D11" sqref="D11"/>
    </sheetView>
  </sheetViews>
  <sheetFormatPr defaultRowHeight="15" x14ac:dyDescent="0.25"/>
  <cols>
    <col min="1" max="1" width="4.7109375" style="159" bestFit="1" customWidth="1"/>
    <col min="2" max="2" width="16.28515625" style="47" customWidth="1"/>
    <col min="3" max="3" width="13" style="47" customWidth="1"/>
    <col min="4" max="4" width="65.42578125" bestFit="1" customWidth="1"/>
    <col min="5" max="5" width="7" style="47" customWidth="1"/>
    <col min="6" max="6" width="18.85546875" style="47" bestFit="1" customWidth="1"/>
    <col min="7" max="7" width="8" style="47" bestFit="1" customWidth="1"/>
  </cols>
  <sheetData>
    <row r="1" spans="1:7" x14ac:dyDescent="0.25">
      <c r="A1" s="149"/>
      <c r="B1" s="126"/>
      <c r="C1" s="143"/>
      <c r="D1" s="214" t="s">
        <v>8</v>
      </c>
      <c r="E1" s="214"/>
      <c r="F1" s="214"/>
      <c r="G1" s="215"/>
    </row>
    <row r="2" spans="1:7" x14ac:dyDescent="0.25">
      <c r="A2" s="150"/>
      <c r="B2" s="44"/>
      <c r="C2" s="144"/>
      <c r="D2" s="216" t="s">
        <v>9</v>
      </c>
      <c r="E2" s="216"/>
      <c r="F2" s="216"/>
      <c r="G2" s="217"/>
    </row>
    <row r="3" spans="1:7" x14ac:dyDescent="0.25">
      <c r="A3" s="150"/>
      <c r="B3" s="44"/>
      <c r="C3" s="216" t="s">
        <v>96</v>
      </c>
      <c r="D3" s="216"/>
      <c r="E3" s="216"/>
      <c r="F3" s="216"/>
      <c r="G3" s="217"/>
    </row>
    <row r="4" spans="1:7" x14ac:dyDescent="0.25">
      <c r="A4" s="151"/>
      <c r="B4" s="110"/>
      <c r="C4" s="110"/>
      <c r="D4" s="3"/>
      <c r="E4" s="110"/>
      <c r="F4" s="110"/>
      <c r="G4" s="115"/>
    </row>
    <row r="5" spans="1:7" x14ac:dyDescent="0.25">
      <c r="A5" s="152" t="s">
        <v>0</v>
      </c>
      <c r="B5" s="218" t="s">
        <v>46</v>
      </c>
      <c r="C5" s="218"/>
      <c r="D5" s="148" t="s">
        <v>2</v>
      </c>
      <c r="E5" s="148"/>
      <c r="F5" s="218" t="s">
        <v>47</v>
      </c>
      <c r="G5" s="218"/>
    </row>
    <row r="6" spans="1:7" x14ac:dyDescent="0.25">
      <c r="A6" s="219" t="s">
        <v>51</v>
      </c>
      <c r="B6" s="219"/>
      <c r="C6" s="219"/>
      <c r="D6" s="219"/>
      <c r="E6" s="219"/>
      <c r="F6" s="219"/>
      <c r="G6" s="219"/>
    </row>
    <row r="7" spans="1:7" s="19" customFormat="1" x14ac:dyDescent="0.25">
      <c r="A7" s="153"/>
      <c r="E7" s="111" t="s">
        <v>4</v>
      </c>
      <c r="F7" s="111" t="s">
        <v>54</v>
      </c>
      <c r="G7" s="111" t="s">
        <v>6</v>
      </c>
    </row>
    <row r="8" spans="1:7" x14ac:dyDescent="0.25">
      <c r="A8" s="154" t="s">
        <v>29</v>
      </c>
      <c r="B8" s="145" t="s">
        <v>12</v>
      </c>
      <c r="C8" s="145">
        <v>51030</v>
      </c>
      <c r="D8" s="15" t="s">
        <v>48</v>
      </c>
      <c r="E8" s="86" t="s">
        <v>55</v>
      </c>
      <c r="F8" s="85" t="s">
        <v>53</v>
      </c>
      <c r="G8" s="86">
        <v>3</v>
      </c>
    </row>
    <row r="9" spans="1:7" x14ac:dyDescent="0.25">
      <c r="A9" s="211" t="s">
        <v>10</v>
      </c>
      <c r="B9" s="212"/>
      <c r="C9" s="212"/>
      <c r="D9" s="212"/>
      <c r="E9" s="212"/>
      <c r="F9" s="212"/>
      <c r="G9" s="213"/>
    </row>
    <row r="10" spans="1:7" x14ac:dyDescent="0.25">
      <c r="A10" s="155"/>
      <c r="B10" s="85"/>
      <c r="C10" s="111"/>
      <c r="D10" s="14"/>
      <c r="E10" s="111" t="s">
        <v>83</v>
      </c>
      <c r="F10" s="111" t="s">
        <v>54</v>
      </c>
      <c r="G10" s="111" t="s">
        <v>6</v>
      </c>
    </row>
    <row r="11" spans="1:7" x14ac:dyDescent="0.25">
      <c r="A11" s="156" t="s">
        <v>57</v>
      </c>
      <c r="B11" s="85" t="s">
        <v>12</v>
      </c>
      <c r="C11" s="85">
        <v>70204</v>
      </c>
      <c r="D11" s="4" t="s">
        <v>13</v>
      </c>
      <c r="E11" s="112" t="s">
        <v>134</v>
      </c>
      <c r="F11" s="85">
        <v>24</v>
      </c>
      <c r="G11" s="85">
        <v>24</v>
      </c>
    </row>
    <row r="12" spans="1:7" x14ac:dyDescent="0.25">
      <c r="A12" s="156" t="s">
        <v>58</v>
      </c>
      <c r="B12" s="85" t="s">
        <v>12</v>
      </c>
      <c r="C12" s="85">
        <v>70230</v>
      </c>
      <c r="D12" s="4" t="s">
        <v>15</v>
      </c>
      <c r="E12" s="112" t="s">
        <v>134</v>
      </c>
      <c r="F12" s="85">
        <v>8</v>
      </c>
      <c r="G12" s="85">
        <v>8</v>
      </c>
    </row>
    <row r="13" spans="1:7" x14ac:dyDescent="0.25">
      <c r="A13" s="156" t="s">
        <v>59</v>
      </c>
      <c r="B13" s="85" t="s">
        <v>12</v>
      </c>
      <c r="C13" s="85">
        <v>70250</v>
      </c>
      <c r="D13" s="4" t="s">
        <v>16</v>
      </c>
      <c r="E13" s="112" t="s">
        <v>134</v>
      </c>
      <c r="F13" s="85">
        <v>16</v>
      </c>
      <c r="G13" s="85">
        <v>16</v>
      </c>
    </row>
    <row r="14" spans="1:7" x14ac:dyDescent="0.25">
      <c r="A14" s="156" t="s">
        <v>60</v>
      </c>
      <c r="B14" s="85" t="s">
        <v>12</v>
      </c>
      <c r="C14" s="85">
        <v>70791</v>
      </c>
      <c r="D14" s="4" t="s">
        <v>17</v>
      </c>
      <c r="E14" s="112" t="s">
        <v>134</v>
      </c>
      <c r="F14" s="85">
        <v>1</v>
      </c>
      <c r="G14" s="85">
        <v>1</v>
      </c>
    </row>
    <row r="15" spans="1:7" x14ac:dyDescent="0.25">
      <c r="A15" s="156" t="s">
        <v>61</v>
      </c>
      <c r="B15" s="85" t="s">
        <v>12</v>
      </c>
      <c r="C15" s="85">
        <v>70921</v>
      </c>
      <c r="D15" s="4" t="s">
        <v>18</v>
      </c>
      <c r="E15" s="112" t="s">
        <v>134</v>
      </c>
      <c r="F15" s="85">
        <v>2</v>
      </c>
      <c r="G15" s="85">
        <v>2</v>
      </c>
    </row>
    <row r="16" spans="1:7" x14ac:dyDescent="0.25">
      <c r="A16" s="156" t="s">
        <v>62</v>
      </c>
      <c r="B16" s="85" t="s">
        <v>12</v>
      </c>
      <c r="C16" s="85">
        <v>70922</v>
      </c>
      <c r="D16" s="4" t="s">
        <v>19</v>
      </c>
      <c r="E16" s="112" t="s">
        <v>134</v>
      </c>
      <c r="F16" s="85">
        <v>2</v>
      </c>
      <c r="G16" s="85">
        <v>2</v>
      </c>
    </row>
    <row r="17" spans="1:7" x14ac:dyDescent="0.25">
      <c r="A17" s="156" t="s">
        <v>63</v>
      </c>
      <c r="B17" s="85" t="s">
        <v>12</v>
      </c>
      <c r="C17" s="85">
        <v>71020</v>
      </c>
      <c r="D17" s="4" t="s">
        <v>21</v>
      </c>
      <c r="E17" s="112" t="s">
        <v>134</v>
      </c>
      <c r="F17" s="85">
        <v>2</v>
      </c>
      <c r="G17" s="85">
        <v>2</v>
      </c>
    </row>
    <row r="18" spans="1:7" x14ac:dyDescent="0.25">
      <c r="A18" s="156" t="s">
        <v>64</v>
      </c>
      <c r="B18" s="85" t="s">
        <v>12</v>
      </c>
      <c r="C18" s="85">
        <v>71391</v>
      </c>
      <c r="D18" s="4" t="s">
        <v>22</v>
      </c>
      <c r="E18" s="112" t="s">
        <v>134</v>
      </c>
      <c r="F18" s="85">
        <v>2</v>
      </c>
      <c r="G18" s="85">
        <v>2</v>
      </c>
    </row>
    <row r="19" spans="1:7" x14ac:dyDescent="0.25">
      <c r="A19" s="156" t="s">
        <v>65</v>
      </c>
      <c r="B19" s="85" t="s">
        <v>12</v>
      </c>
      <c r="C19" s="85">
        <v>71500</v>
      </c>
      <c r="D19" s="4" t="s">
        <v>23</v>
      </c>
      <c r="E19" s="112" t="s">
        <v>134</v>
      </c>
      <c r="F19" s="85">
        <v>2</v>
      </c>
      <c r="G19" s="85">
        <v>2</v>
      </c>
    </row>
    <row r="20" spans="1:7" x14ac:dyDescent="0.25">
      <c r="A20" s="156" t="s">
        <v>66</v>
      </c>
      <c r="B20" s="85" t="s">
        <v>12</v>
      </c>
      <c r="C20" s="85">
        <v>71481</v>
      </c>
      <c r="D20" s="4" t="s">
        <v>24</v>
      </c>
      <c r="E20" s="112" t="s">
        <v>134</v>
      </c>
      <c r="F20" s="85">
        <v>4</v>
      </c>
      <c r="G20" s="85">
        <v>4</v>
      </c>
    </row>
    <row r="21" spans="1:7" x14ac:dyDescent="0.25">
      <c r="A21" s="156" t="s">
        <v>67</v>
      </c>
      <c r="B21" s="85" t="s">
        <v>12</v>
      </c>
      <c r="C21" s="85">
        <v>71510</v>
      </c>
      <c r="D21" s="4" t="s">
        <v>25</v>
      </c>
      <c r="E21" s="112" t="s">
        <v>134</v>
      </c>
      <c r="F21" s="85">
        <v>2</v>
      </c>
      <c r="G21" s="85">
        <v>2</v>
      </c>
    </row>
    <row r="22" spans="1:7" x14ac:dyDescent="0.25">
      <c r="A22" s="156" t="s">
        <v>68</v>
      </c>
      <c r="B22" s="85" t="s">
        <v>12</v>
      </c>
      <c r="C22" s="85">
        <v>71795</v>
      </c>
      <c r="D22" s="4" t="s">
        <v>26</v>
      </c>
      <c r="E22" s="112" t="s">
        <v>134</v>
      </c>
      <c r="F22" s="85">
        <v>14</v>
      </c>
      <c r="G22" s="85">
        <v>14</v>
      </c>
    </row>
    <row r="23" spans="1:7" ht="24.75" x14ac:dyDescent="0.25">
      <c r="A23" s="156" t="s">
        <v>69</v>
      </c>
      <c r="B23" s="85" t="s">
        <v>12</v>
      </c>
      <c r="C23" s="85">
        <v>71833</v>
      </c>
      <c r="D23" s="7" t="s">
        <v>27</v>
      </c>
      <c r="E23" s="112" t="s">
        <v>134</v>
      </c>
      <c r="F23" s="85">
        <v>1</v>
      </c>
      <c r="G23" s="85">
        <v>1</v>
      </c>
    </row>
    <row r="24" spans="1:7" x14ac:dyDescent="0.25">
      <c r="A24" s="156" t="s">
        <v>70</v>
      </c>
      <c r="B24" s="85" t="s">
        <v>12</v>
      </c>
      <c r="C24" s="85">
        <v>71973</v>
      </c>
      <c r="D24" s="4" t="s">
        <v>28</v>
      </c>
      <c r="E24" s="112" t="s">
        <v>134</v>
      </c>
      <c r="F24" s="85">
        <v>2</v>
      </c>
      <c r="G24" s="85">
        <v>2</v>
      </c>
    </row>
    <row r="25" spans="1:7" x14ac:dyDescent="0.25">
      <c r="A25" s="156" t="s">
        <v>71</v>
      </c>
      <c r="B25" s="85" t="s">
        <v>12</v>
      </c>
      <c r="C25" s="85">
        <v>72061</v>
      </c>
      <c r="D25" s="7" t="s">
        <v>138</v>
      </c>
      <c r="E25" s="112" t="s">
        <v>134</v>
      </c>
      <c r="F25" s="85">
        <v>2</v>
      </c>
      <c r="G25" s="85">
        <v>2</v>
      </c>
    </row>
    <row r="26" spans="1:7" x14ac:dyDescent="0.25">
      <c r="A26" s="156" t="s">
        <v>72</v>
      </c>
      <c r="B26" s="85" t="s">
        <v>12</v>
      </c>
      <c r="C26" s="85">
        <v>72001</v>
      </c>
      <c r="D26" s="7" t="s">
        <v>135</v>
      </c>
      <c r="E26" s="112" t="s">
        <v>134</v>
      </c>
      <c r="F26" s="85">
        <v>1</v>
      </c>
      <c r="G26" s="85">
        <v>1</v>
      </c>
    </row>
    <row r="27" spans="1:7" x14ac:dyDescent="0.25">
      <c r="A27" s="156" t="s">
        <v>73</v>
      </c>
      <c r="B27" s="85" t="s">
        <v>12</v>
      </c>
      <c r="C27" s="146">
        <v>72329</v>
      </c>
      <c r="D27" s="4" t="s">
        <v>30</v>
      </c>
      <c r="E27" s="112" t="s">
        <v>134</v>
      </c>
      <c r="F27" s="85">
        <v>12</v>
      </c>
      <c r="G27" s="85">
        <v>12</v>
      </c>
    </row>
    <row r="28" spans="1:7" x14ac:dyDescent="0.25">
      <c r="A28" s="156" t="s">
        <v>74</v>
      </c>
      <c r="B28" s="85" t="s">
        <v>12</v>
      </c>
      <c r="C28" s="146">
        <v>71391</v>
      </c>
      <c r="D28" s="4" t="s">
        <v>22</v>
      </c>
      <c r="E28" s="112" t="s">
        <v>134</v>
      </c>
      <c r="F28" s="85">
        <v>1</v>
      </c>
      <c r="G28" s="85">
        <v>1</v>
      </c>
    </row>
    <row r="29" spans="1:7" ht="24.75" x14ac:dyDescent="0.25">
      <c r="A29" s="156" t="s">
        <v>75</v>
      </c>
      <c r="B29" s="85" t="s">
        <v>35</v>
      </c>
      <c r="C29" s="146" t="s">
        <v>31</v>
      </c>
      <c r="D29" s="7" t="s">
        <v>32</v>
      </c>
      <c r="E29" s="112" t="s">
        <v>134</v>
      </c>
      <c r="F29" s="85">
        <v>1</v>
      </c>
      <c r="G29" s="85">
        <v>1</v>
      </c>
    </row>
    <row r="30" spans="1:7" ht="24.75" x14ac:dyDescent="0.25">
      <c r="A30" s="156" t="s">
        <v>76</v>
      </c>
      <c r="B30" s="85" t="s">
        <v>35</v>
      </c>
      <c r="C30" s="146" t="s">
        <v>33</v>
      </c>
      <c r="D30" s="7" t="s">
        <v>34</v>
      </c>
      <c r="E30" s="112" t="s">
        <v>134</v>
      </c>
      <c r="F30" s="85">
        <v>6</v>
      </c>
      <c r="G30" s="85">
        <v>6</v>
      </c>
    </row>
    <row r="31" spans="1:7" ht="24.75" x14ac:dyDescent="0.25">
      <c r="A31" s="156" t="s">
        <v>77</v>
      </c>
      <c r="B31" s="147" t="s">
        <v>44</v>
      </c>
      <c r="C31" s="146">
        <v>427</v>
      </c>
      <c r="D31" s="7" t="s">
        <v>36</v>
      </c>
      <c r="E31" s="112" t="s">
        <v>134</v>
      </c>
      <c r="F31" s="85">
        <v>2</v>
      </c>
      <c r="G31" s="85">
        <v>2</v>
      </c>
    </row>
    <row r="32" spans="1:7" ht="24.75" x14ac:dyDescent="0.25">
      <c r="A32" s="156" t="s">
        <v>78</v>
      </c>
      <c r="B32" s="147" t="s">
        <v>45</v>
      </c>
      <c r="C32" s="146">
        <v>42013</v>
      </c>
      <c r="D32" s="7" t="s">
        <v>37</v>
      </c>
      <c r="E32" s="85" t="s">
        <v>38</v>
      </c>
      <c r="F32" s="85" t="s">
        <v>187</v>
      </c>
      <c r="G32" s="116">
        <f>ROUND(15/2.44,2)</f>
        <v>6.15</v>
      </c>
    </row>
    <row r="33" spans="1:7" x14ac:dyDescent="0.25">
      <c r="A33" s="156" t="s">
        <v>79</v>
      </c>
      <c r="B33" s="147" t="s">
        <v>45</v>
      </c>
      <c r="C33" s="146">
        <v>402</v>
      </c>
      <c r="D33" s="12" t="s">
        <v>39</v>
      </c>
      <c r="E33" s="112" t="s">
        <v>134</v>
      </c>
      <c r="F33" s="85">
        <v>6</v>
      </c>
      <c r="G33" s="85">
        <v>6</v>
      </c>
    </row>
    <row r="34" spans="1:7" ht="24.75" x14ac:dyDescent="0.25">
      <c r="A34" s="156" t="s">
        <v>80</v>
      </c>
      <c r="B34" s="147" t="s">
        <v>45</v>
      </c>
      <c r="C34" s="146">
        <v>431</v>
      </c>
      <c r="D34" s="7" t="s">
        <v>40</v>
      </c>
      <c r="E34" s="112" t="s">
        <v>134</v>
      </c>
      <c r="F34" s="85">
        <v>9</v>
      </c>
      <c r="G34" s="85">
        <v>9</v>
      </c>
    </row>
    <row r="35" spans="1:7" ht="24.75" x14ac:dyDescent="0.25">
      <c r="A35" s="156" t="s">
        <v>81</v>
      </c>
      <c r="B35" s="147" t="s">
        <v>45</v>
      </c>
      <c r="C35" s="146">
        <v>432</v>
      </c>
      <c r="D35" s="7" t="s">
        <v>41</v>
      </c>
      <c r="E35" s="112" t="s">
        <v>134</v>
      </c>
      <c r="F35" s="85">
        <v>4</v>
      </c>
      <c r="G35" s="85">
        <v>4</v>
      </c>
    </row>
    <row r="36" spans="1:7" x14ac:dyDescent="0.25">
      <c r="A36" s="156" t="s">
        <v>82</v>
      </c>
      <c r="B36" s="147" t="s">
        <v>45</v>
      </c>
      <c r="C36" s="85">
        <v>421</v>
      </c>
      <c r="D36" s="4" t="s">
        <v>42</v>
      </c>
      <c r="E36" s="112" t="s">
        <v>134</v>
      </c>
      <c r="F36" s="85">
        <v>2</v>
      </c>
      <c r="G36" s="85">
        <v>2</v>
      </c>
    </row>
    <row r="37" spans="1:7" x14ac:dyDescent="0.25">
      <c r="A37" s="156" t="s">
        <v>105</v>
      </c>
      <c r="B37" s="85" t="s">
        <v>12</v>
      </c>
      <c r="C37" s="147">
        <v>70525</v>
      </c>
      <c r="D37" s="4" t="s">
        <v>100</v>
      </c>
      <c r="E37" s="85" t="s">
        <v>108</v>
      </c>
      <c r="F37" s="85" t="s">
        <v>188</v>
      </c>
      <c r="G37" s="116">
        <f>ROUND(75/0.08549,2)</f>
        <v>877.3</v>
      </c>
    </row>
    <row r="38" spans="1:7" x14ac:dyDescent="0.25">
      <c r="A38" s="156" t="s">
        <v>106</v>
      </c>
      <c r="B38" s="85" t="s">
        <v>12</v>
      </c>
      <c r="C38" s="85">
        <v>70250</v>
      </c>
      <c r="D38" s="4" t="s">
        <v>102</v>
      </c>
      <c r="E38" s="112" t="s">
        <v>134</v>
      </c>
      <c r="F38" s="85">
        <v>1</v>
      </c>
      <c r="G38" s="85">
        <v>1</v>
      </c>
    </row>
    <row r="39" spans="1:7" x14ac:dyDescent="0.25">
      <c r="A39" s="156" t="s">
        <v>107</v>
      </c>
      <c r="B39" s="85" t="s">
        <v>12</v>
      </c>
      <c r="C39" s="85">
        <v>71750</v>
      </c>
      <c r="D39" s="4" t="s">
        <v>103</v>
      </c>
      <c r="E39" s="112" t="s">
        <v>134</v>
      </c>
      <c r="F39" s="85">
        <v>6</v>
      </c>
      <c r="G39" s="85">
        <v>6</v>
      </c>
    </row>
    <row r="40" spans="1:7" x14ac:dyDescent="0.25">
      <c r="A40" s="156" t="s">
        <v>120</v>
      </c>
      <c r="B40" s="85" t="s">
        <v>12</v>
      </c>
      <c r="C40" s="85">
        <v>70218</v>
      </c>
      <c r="D40" s="13" t="s">
        <v>109</v>
      </c>
      <c r="E40" s="85" t="s">
        <v>110</v>
      </c>
      <c r="F40" s="85" t="s">
        <v>189</v>
      </c>
      <c r="G40" s="85">
        <f>ROUND(2*21.1,2)</f>
        <v>42.2</v>
      </c>
    </row>
    <row r="41" spans="1:7" x14ac:dyDescent="0.25">
      <c r="A41" s="156" t="s">
        <v>121</v>
      </c>
      <c r="B41" s="85" t="s">
        <v>12</v>
      </c>
      <c r="C41" s="85">
        <v>70251</v>
      </c>
      <c r="D41" s="13" t="s">
        <v>111</v>
      </c>
      <c r="E41" s="112" t="s">
        <v>134</v>
      </c>
      <c r="F41" s="85">
        <v>2</v>
      </c>
      <c r="G41" s="85">
        <v>2</v>
      </c>
    </row>
    <row r="42" spans="1:7" x14ac:dyDescent="0.25">
      <c r="A42" s="156" t="s">
        <v>122</v>
      </c>
      <c r="B42" s="85" t="s">
        <v>12</v>
      </c>
      <c r="C42" s="85">
        <v>70503</v>
      </c>
      <c r="D42" s="13" t="s">
        <v>112</v>
      </c>
      <c r="E42" s="112" t="s">
        <v>134</v>
      </c>
      <c r="F42" s="85">
        <v>2</v>
      </c>
      <c r="G42" s="85">
        <v>2</v>
      </c>
    </row>
    <row r="43" spans="1:7" x14ac:dyDescent="0.25">
      <c r="A43" s="156" t="s">
        <v>123</v>
      </c>
      <c r="B43" s="85" t="s">
        <v>12</v>
      </c>
      <c r="C43" s="85">
        <v>70542</v>
      </c>
      <c r="D43" s="13" t="s">
        <v>113</v>
      </c>
      <c r="E43" s="85" t="s">
        <v>114</v>
      </c>
      <c r="F43" s="85" t="s">
        <v>190</v>
      </c>
      <c r="G43" s="85">
        <f>ROUND(5*4.73,2)</f>
        <v>23.65</v>
      </c>
    </row>
    <row r="44" spans="1:7" x14ac:dyDescent="0.25">
      <c r="A44" s="156" t="s">
        <v>124</v>
      </c>
      <c r="B44" s="85" t="s">
        <v>12</v>
      </c>
      <c r="C44" s="85">
        <v>70572</v>
      </c>
      <c r="D44" s="13" t="s">
        <v>115</v>
      </c>
      <c r="E44" s="85" t="s">
        <v>108</v>
      </c>
      <c r="F44" s="85">
        <v>36</v>
      </c>
      <c r="G44" s="85">
        <v>36</v>
      </c>
    </row>
    <row r="45" spans="1:7" x14ac:dyDescent="0.25">
      <c r="A45" s="156" t="s">
        <v>125</v>
      </c>
      <c r="B45" s="85" t="s">
        <v>12</v>
      </c>
      <c r="C45" s="85">
        <v>71175</v>
      </c>
      <c r="D45" s="13" t="s">
        <v>117</v>
      </c>
      <c r="E45" s="112" t="s">
        <v>134</v>
      </c>
      <c r="F45" s="85">
        <v>1</v>
      </c>
      <c r="G45" s="85">
        <v>1</v>
      </c>
    </row>
    <row r="46" spans="1:7" x14ac:dyDescent="0.25">
      <c r="A46" s="156" t="s">
        <v>126</v>
      </c>
      <c r="B46" s="85" t="s">
        <v>12</v>
      </c>
      <c r="C46" s="85">
        <v>71214</v>
      </c>
      <c r="D46" s="13" t="s">
        <v>118</v>
      </c>
      <c r="E46" s="112" t="s">
        <v>110</v>
      </c>
      <c r="F46" s="85">
        <v>1</v>
      </c>
      <c r="G46" s="85">
        <v>1</v>
      </c>
    </row>
    <row r="47" spans="1:7" x14ac:dyDescent="0.25">
      <c r="A47" s="156" t="s">
        <v>127</v>
      </c>
      <c r="B47" s="85" t="s">
        <v>12</v>
      </c>
      <c r="C47" s="85">
        <v>71330</v>
      </c>
      <c r="D47" s="13" t="s">
        <v>119</v>
      </c>
      <c r="E47" s="112" t="s">
        <v>134</v>
      </c>
      <c r="F47" s="85">
        <v>3</v>
      </c>
      <c r="G47" s="85">
        <v>3</v>
      </c>
    </row>
    <row r="48" spans="1:7" x14ac:dyDescent="0.25">
      <c r="A48" s="156" t="s">
        <v>128</v>
      </c>
      <c r="B48" s="85" t="s">
        <v>12</v>
      </c>
      <c r="C48" s="85">
        <v>71380</v>
      </c>
      <c r="D48" s="13" t="s">
        <v>131</v>
      </c>
      <c r="E48" s="112" t="s">
        <v>134</v>
      </c>
      <c r="F48" s="85">
        <v>3</v>
      </c>
      <c r="G48" s="85">
        <v>3</v>
      </c>
    </row>
    <row r="49" spans="1:7" x14ac:dyDescent="0.25">
      <c r="A49" s="156" t="s">
        <v>129</v>
      </c>
      <c r="B49" s="85" t="s">
        <v>12</v>
      </c>
      <c r="C49" s="85">
        <v>71283</v>
      </c>
      <c r="D49" s="13" t="s">
        <v>132</v>
      </c>
      <c r="E49" s="112" t="s">
        <v>116</v>
      </c>
      <c r="F49" s="85">
        <v>3</v>
      </c>
      <c r="G49" s="85">
        <v>3</v>
      </c>
    </row>
    <row r="50" spans="1:7" x14ac:dyDescent="0.25">
      <c r="A50" s="156" t="s">
        <v>130</v>
      </c>
      <c r="B50" s="85" t="s">
        <v>35</v>
      </c>
      <c r="C50" s="85">
        <v>83372</v>
      </c>
      <c r="D50" s="13" t="s">
        <v>133</v>
      </c>
      <c r="E50" s="112" t="s">
        <v>134</v>
      </c>
      <c r="F50" s="85">
        <v>1</v>
      </c>
      <c r="G50" s="85">
        <v>1</v>
      </c>
    </row>
    <row r="51" spans="1:7" x14ac:dyDescent="0.25">
      <c r="A51" s="156" t="s">
        <v>136</v>
      </c>
      <c r="B51" s="85" t="s">
        <v>12</v>
      </c>
      <c r="C51" s="85">
        <v>71768</v>
      </c>
      <c r="D51" s="13" t="s">
        <v>139</v>
      </c>
      <c r="E51" s="112" t="s">
        <v>134</v>
      </c>
      <c r="F51" s="85">
        <v>1</v>
      </c>
      <c r="G51" s="85">
        <v>1</v>
      </c>
    </row>
    <row r="52" spans="1:7" x14ac:dyDescent="0.25">
      <c r="A52" s="156" t="s">
        <v>137</v>
      </c>
      <c r="B52" s="85" t="s">
        <v>12</v>
      </c>
      <c r="C52" s="85">
        <v>72370</v>
      </c>
      <c r="D52" s="13" t="s">
        <v>141</v>
      </c>
      <c r="E52" s="112" t="s">
        <v>134</v>
      </c>
      <c r="F52" s="85">
        <v>3</v>
      </c>
      <c r="G52" s="85">
        <v>3</v>
      </c>
    </row>
    <row r="53" spans="1:7" x14ac:dyDescent="0.25">
      <c r="A53" s="211" t="s">
        <v>98</v>
      </c>
      <c r="B53" s="212"/>
      <c r="C53" s="212"/>
      <c r="D53" s="212"/>
      <c r="E53" s="212"/>
      <c r="F53" s="212"/>
      <c r="G53" s="213"/>
    </row>
    <row r="54" spans="1:7" x14ac:dyDescent="0.25">
      <c r="A54" s="156" t="s">
        <v>86</v>
      </c>
      <c r="B54" s="42" t="s">
        <v>144</v>
      </c>
      <c r="C54" s="42" t="s">
        <v>154</v>
      </c>
      <c r="D54" s="31" t="s">
        <v>155</v>
      </c>
      <c r="E54" s="112" t="s">
        <v>134</v>
      </c>
      <c r="F54" s="85">
        <v>1</v>
      </c>
      <c r="G54" s="85">
        <v>1</v>
      </c>
    </row>
    <row r="55" spans="1:7" x14ac:dyDescent="0.25">
      <c r="A55" s="156" t="s">
        <v>97</v>
      </c>
      <c r="B55" s="85" t="s">
        <v>35</v>
      </c>
      <c r="C55" s="85">
        <v>88247</v>
      </c>
      <c r="D55" s="13" t="s">
        <v>140</v>
      </c>
      <c r="E55" s="85" t="s">
        <v>85</v>
      </c>
      <c r="F55" s="85" t="s">
        <v>145</v>
      </c>
      <c r="G55" s="85">
        <v>80</v>
      </c>
    </row>
    <row r="56" spans="1:7" x14ac:dyDescent="0.25">
      <c r="A56" s="156" t="s">
        <v>143</v>
      </c>
      <c r="B56" s="85" t="s">
        <v>35</v>
      </c>
      <c r="C56" s="85">
        <v>88264</v>
      </c>
      <c r="D56" s="13" t="s">
        <v>142</v>
      </c>
      <c r="E56" s="85" t="s">
        <v>85</v>
      </c>
      <c r="F56" s="85" t="s">
        <v>145</v>
      </c>
      <c r="G56" s="85">
        <v>80</v>
      </c>
    </row>
    <row r="57" spans="1:7" x14ac:dyDescent="0.25">
      <c r="A57" s="149"/>
      <c r="B57" s="126"/>
      <c r="C57" s="126"/>
      <c r="D57" s="127"/>
      <c r="E57" s="126"/>
      <c r="F57" s="126"/>
      <c r="G57" s="139"/>
    </row>
    <row r="58" spans="1:7" x14ac:dyDescent="0.25">
      <c r="A58" s="150"/>
      <c r="B58" s="44"/>
      <c r="C58" s="44"/>
      <c r="D58" s="20"/>
      <c r="E58" s="44"/>
      <c r="F58" s="44"/>
      <c r="G58" s="114"/>
    </row>
    <row r="59" spans="1:7" x14ac:dyDescent="0.25">
      <c r="A59" s="150"/>
      <c r="B59" s="44" t="s">
        <v>179</v>
      </c>
      <c r="D59" s="20"/>
      <c r="E59" s="44" t="s">
        <v>179</v>
      </c>
      <c r="F59" s="44"/>
      <c r="G59" s="114"/>
    </row>
    <row r="60" spans="1:7" x14ac:dyDescent="0.25">
      <c r="A60" s="150"/>
      <c r="B60" s="44"/>
      <c r="C60" s="44" t="s">
        <v>184</v>
      </c>
      <c r="D60" s="20"/>
      <c r="E60" s="44" t="s">
        <v>181</v>
      </c>
      <c r="F60" s="44"/>
      <c r="G60" s="114"/>
    </row>
    <row r="61" spans="1:7" x14ac:dyDescent="0.25">
      <c r="A61" s="150"/>
      <c r="B61" s="44"/>
      <c r="C61" s="44" t="s">
        <v>185</v>
      </c>
      <c r="D61" s="20"/>
      <c r="E61" s="44" t="s">
        <v>183</v>
      </c>
      <c r="F61" s="44"/>
      <c r="G61" s="114"/>
    </row>
    <row r="62" spans="1:7" x14ac:dyDescent="0.25">
      <c r="A62" s="157"/>
      <c r="B62" s="141"/>
      <c r="C62" s="141"/>
      <c r="D62" s="140"/>
      <c r="E62" s="141"/>
      <c r="F62" s="141"/>
      <c r="G62" s="142"/>
    </row>
    <row r="63" spans="1:7" x14ac:dyDescent="0.25">
      <c r="A63" s="158"/>
      <c r="B63" s="113"/>
      <c r="C63" s="113"/>
      <c r="D63" s="1"/>
      <c r="E63" s="113"/>
      <c r="F63" s="113"/>
      <c r="G63" s="113"/>
    </row>
    <row r="64" spans="1:7" x14ac:dyDescent="0.25">
      <c r="A64" s="158"/>
      <c r="B64" s="113"/>
      <c r="C64" s="113"/>
      <c r="D64" s="1"/>
      <c r="E64" s="113"/>
      <c r="F64" s="113"/>
      <c r="G64" s="113"/>
    </row>
    <row r="65" spans="1:7" x14ac:dyDescent="0.25">
      <c r="A65" s="158"/>
      <c r="B65" s="113"/>
      <c r="C65" s="113"/>
      <c r="D65" s="1"/>
      <c r="E65" s="113"/>
      <c r="F65" s="113"/>
      <c r="G65" s="113"/>
    </row>
    <row r="66" spans="1:7" x14ac:dyDescent="0.25">
      <c r="A66" s="158"/>
      <c r="B66" s="113"/>
      <c r="C66" s="113"/>
      <c r="D66" s="1"/>
      <c r="E66" s="113"/>
      <c r="F66" s="113"/>
      <c r="G66" s="113"/>
    </row>
    <row r="67" spans="1:7" x14ac:dyDescent="0.25">
      <c r="A67" s="158"/>
      <c r="B67" s="113"/>
      <c r="C67" s="113"/>
      <c r="D67" s="1"/>
      <c r="E67" s="113"/>
      <c r="F67" s="113"/>
      <c r="G67" s="113"/>
    </row>
    <row r="68" spans="1:7" x14ac:dyDescent="0.25">
      <c r="A68" s="158"/>
      <c r="B68" s="113"/>
      <c r="C68" s="113"/>
      <c r="D68" s="1"/>
      <c r="E68" s="113"/>
      <c r="F68" s="113"/>
      <c r="G68" s="113"/>
    </row>
    <row r="69" spans="1:7" x14ac:dyDescent="0.25">
      <c r="A69" s="158"/>
      <c r="B69" s="113"/>
      <c r="C69" s="113"/>
      <c r="D69" s="1"/>
      <c r="E69" s="113"/>
      <c r="F69" s="113"/>
      <c r="G69" s="113"/>
    </row>
    <row r="70" spans="1:7" x14ac:dyDescent="0.25">
      <c r="A70" s="158"/>
      <c r="B70" s="113"/>
      <c r="C70" s="113"/>
      <c r="D70" s="1"/>
      <c r="E70" s="113"/>
      <c r="F70" s="113"/>
      <c r="G70" s="113"/>
    </row>
    <row r="71" spans="1:7" x14ac:dyDescent="0.25">
      <c r="A71" s="158"/>
      <c r="B71" s="113"/>
      <c r="C71" s="113"/>
      <c r="D71" s="1"/>
      <c r="E71" s="113"/>
      <c r="F71" s="113"/>
      <c r="G71" s="113"/>
    </row>
    <row r="72" spans="1:7" x14ac:dyDescent="0.25">
      <c r="A72" s="158"/>
      <c r="B72" s="113"/>
      <c r="C72" s="113"/>
      <c r="D72" s="1"/>
      <c r="E72" s="113"/>
      <c r="F72" s="113"/>
      <c r="G72" s="113"/>
    </row>
    <row r="73" spans="1:7" x14ac:dyDescent="0.25">
      <c r="A73" s="158"/>
      <c r="B73" s="113"/>
      <c r="C73" s="113"/>
      <c r="D73" s="1"/>
      <c r="E73" s="113"/>
      <c r="F73" s="113"/>
      <c r="G73" s="113"/>
    </row>
    <row r="74" spans="1:7" x14ac:dyDescent="0.25">
      <c r="A74" s="158"/>
      <c r="B74" s="113"/>
      <c r="C74" s="113"/>
      <c r="D74" s="1"/>
      <c r="E74" s="113"/>
      <c r="F74" s="113"/>
      <c r="G74" s="113"/>
    </row>
    <row r="75" spans="1:7" x14ac:dyDescent="0.25">
      <c r="A75" s="158"/>
      <c r="B75" s="113"/>
      <c r="C75" s="113"/>
      <c r="D75" s="1"/>
      <c r="E75" s="113"/>
      <c r="F75" s="113"/>
      <c r="G75" s="113"/>
    </row>
    <row r="76" spans="1:7" x14ac:dyDescent="0.25">
      <c r="A76" s="158"/>
      <c r="B76" s="113"/>
      <c r="C76" s="113"/>
      <c r="D76" s="1"/>
      <c r="E76" s="113"/>
      <c r="F76" s="113"/>
      <c r="G76" s="113"/>
    </row>
  </sheetData>
  <sheetProtection algorithmName="SHA-512" hashValue="8e7/0q9SXYGzmhK+5oByH31WNxjnxXFb4tJwgLj0FfouVnqryJtnUfUp6taONfMQuc84tDzaFKcdHOmuKaB7ug==" saltValue="+1qLZbruR5prr/zA7JMamw==" spinCount="100000" sheet="1" objects="1" scenarios="1"/>
  <mergeCells count="8">
    <mergeCell ref="A53:G53"/>
    <mergeCell ref="D1:G1"/>
    <mergeCell ref="D2:G2"/>
    <mergeCell ref="C3:G3"/>
    <mergeCell ref="B5:C5"/>
    <mergeCell ref="F5:G5"/>
    <mergeCell ref="A6:G6"/>
    <mergeCell ref="A9:G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5" fitToHeight="0" orientation="landscape" horizontalDpi="4294967293" r:id="rId1"/>
  <rowBreaks count="1" manualBreakCount="1">
    <brk id="30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G11" sqref="G11"/>
    </sheetView>
  </sheetViews>
  <sheetFormatPr defaultRowHeight="15" x14ac:dyDescent="0.25"/>
  <cols>
    <col min="1" max="1" width="7" customWidth="1"/>
    <col min="2" max="2" width="7" bestFit="1" customWidth="1"/>
    <col min="3" max="3" width="6.85546875" bestFit="1" customWidth="1"/>
    <col min="4" max="4" width="48.28515625" customWidth="1"/>
    <col min="6" max="6" width="9.140625" bestFit="1" customWidth="1"/>
    <col min="7" max="7" width="6.42578125" customWidth="1"/>
    <col min="8" max="8" width="8.28515625" bestFit="1" customWidth="1"/>
    <col min="9" max="9" width="11.5703125" bestFit="1" customWidth="1"/>
    <col min="10" max="10" width="10.85546875" bestFit="1" customWidth="1"/>
  </cols>
  <sheetData>
    <row r="1" spans="1:10" x14ac:dyDescent="0.25">
      <c r="A1" s="106"/>
      <c r="B1" s="107"/>
      <c r="C1" s="223" t="s">
        <v>8</v>
      </c>
      <c r="D1" s="223"/>
      <c r="E1" s="223"/>
      <c r="F1" s="223"/>
      <c r="G1" s="223"/>
      <c r="H1" s="99"/>
      <c r="I1" s="99"/>
      <c r="J1" s="100"/>
    </row>
    <row r="2" spans="1:10" x14ac:dyDescent="0.25">
      <c r="A2" s="108"/>
      <c r="B2" s="24"/>
      <c r="C2" s="216" t="s">
        <v>9</v>
      </c>
      <c r="D2" s="216"/>
      <c r="E2" s="216"/>
      <c r="F2" s="216"/>
      <c r="G2" s="216"/>
      <c r="H2" s="35"/>
      <c r="I2" s="35"/>
      <c r="J2" s="101"/>
    </row>
    <row r="3" spans="1:10" x14ac:dyDescent="0.25">
      <c r="A3" s="108"/>
      <c r="B3" s="24"/>
      <c r="C3" s="216" t="s">
        <v>156</v>
      </c>
      <c r="D3" s="216"/>
      <c r="E3" s="216"/>
      <c r="F3" s="216"/>
      <c r="G3" s="216"/>
      <c r="H3" s="35"/>
      <c r="I3" s="35"/>
      <c r="J3" s="101"/>
    </row>
    <row r="4" spans="1:10" x14ac:dyDescent="0.25">
      <c r="A4" s="109"/>
      <c r="B4" s="36"/>
      <c r="C4" s="36"/>
      <c r="D4" s="36"/>
      <c r="E4" s="36"/>
      <c r="F4" s="36"/>
      <c r="G4" s="36"/>
      <c r="H4" s="36"/>
      <c r="I4" s="36"/>
      <c r="J4" s="102"/>
    </row>
    <row r="5" spans="1:10" x14ac:dyDescent="0.25">
      <c r="A5" s="220" t="s">
        <v>144</v>
      </c>
      <c r="B5" s="221"/>
      <c r="C5" s="221"/>
      <c r="D5" s="221"/>
      <c r="E5" s="221"/>
      <c r="F5" s="221"/>
      <c r="G5" s="221"/>
      <c r="H5" s="221"/>
      <c r="I5" s="221"/>
      <c r="J5" s="222"/>
    </row>
    <row r="6" spans="1:10" x14ac:dyDescent="0.25">
      <c r="A6" s="88" t="s">
        <v>0</v>
      </c>
      <c r="B6" s="84" t="s">
        <v>160</v>
      </c>
      <c r="C6" s="84" t="s">
        <v>1</v>
      </c>
      <c r="D6" s="84" t="s">
        <v>2</v>
      </c>
      <c r="E6" s="84" t="s">
        <v>4</v>
      </c>
      <c r="F6" s="84" t="s">
        <v>54</v>
      </c>
      <c r="G6" s="84" t="s">
        <v>6</v>
      </c>
      <c r="H6" s="84" t="s">
        <v>151</v>
      </c>
      <c r="I6" s="84" t="s">
        <v>5</v>
      </c>
      <c r="J6" s="89" t="s">
        <v>162</v>
      </c>
    </row>
    <row r="7" spans="1:10" x14ac:dyDescent="0.25">
      <c r="A7" s="90">
        <v>1</v>
      </c>
      <c r="B7" s="103" t="s">
        <v>155</v>
      </c>
      <c r="C7" s="103"/>
      <c r="D7" s="103"/>
      <c r="E7" s="103"/>
      <c r="F7" s="103"/>
      <c r="G7" s="103"/>
      <c r="H7" s="83"/>
      <c r="I7" s="83"/>
      <c r="J7" s="87"/>
    </row>
    <row r="8" spans="1:10" x14ac:dyDescent="0.25">
      <c r="A8" s="91" t="s">
        <v>29</v>
      </c>
      <c r="B8" s="6" t="s">
        <v>35</v>
      </c>
      <c r="C8" s="86">
        <v>91677</v>
      </c>
      <c r="D8" s="34" t="s">
        <v>158</v>
      </c>
      <c r="E8" s="85" t="s">
        <v>85</v>
      </c>
      <c r="F8" s="85" t="s">
        <v>146</v>
      </c>
      <c r="G8" s="85">
        <v>16</v>
      </c>
      <c r="H8" s="179">
        <v>0</v>
      </c>
      <c r="I8" s="179">
        <v>0</v>
      </c>
      <c r="J8" s="92">
        <f>(I8+H8)*G8</f>
        <v>0</v>
      </c>
    </row>
    <row r="9" spans="1:10" ht="15.75" thickBot="1" x14ac:dyDescent="0.3">
      <c r="A9" s="93" t="s">
        <v>157</v>
      </c>
      <c r="B9" s="94" t="s">
        <v>35</v>
      </c>
      <c r="C9" s="95">
        <v>90775</v>
      </c>
      <c r="D9" s="96" t="s">
        <v>161</v>
      </c>
      <c r="E9" s="97" t="s">
        <v>85</v>
      </c>
      <c r="F9" s="97" t="s">
        <v>150</v>
      </c>
      <c r="G9" s="97">
        <f>6*8</f>
        <v>48</v>
      </c>
      <c r="H9" s="180">
        <v>0</v>
      </c>
      <c r="I9" s="180">
        <v>0</v>
      </c>
      <c r="J9" s="98">
        <f>(I9+H9)*G9</f>
        <v>0</v>
      </c>
    </row>
    <row r="10" spans="1:10" ht="15.75" thickBot="1" x14ac:dyDescent="0.3">
      <c r="A10" s="160"/>
      <c r="B10" s="2"/>
      <c r="C10" s="2"/>
      <c r="D10" s="2"/>
      <c r="E10" s="2"/>
      <c r="F10" s="2"/>
      <c r="G10" s="2"/>
      <c r="H10" s="2"/>
      <c r="I10" s="105" t="s">
        <v>6</v>
      </c>
      <c r="J10" s="104">
        <f>J8+J9</f>
        <v>0</v>
      </c>
    </row>
    <row r="11" spans="1:10" x14ac:dyDescent="0.25">
      <c r="A11" s="160"/>
      <c r="B11" s="2"/>
      <c r="C11" s="2"/>
      <c r="D11" s="2"/>
      <c r="E11" s="2"/>
      <c r="F11" s="2"/>
      <c r="G11" s="2"/>
      <c r="H11" s="2"/>
      <c r="I11" s="2"/>
      <c r="J11" s="101"/>
    </row>
    <row r="12" spans="1:10" x14ac:dyDescent="0.25">
      <c r="A12" s="160"/>
      <c r="B12" s="2"/>
      <c r="C12" s="2"/>
      <c r="D12" s="2"/>
      <c r="E12" s="2"/>
      <c r="F12" s="2"/>
      <c r="G12" s="2"/>
      <c r="H12" s="2"/>
      <c r="I12" s="2"/>
      <c r="J12" s="101"/>
    </row>
    <row r="13" spans="1:10" x14ac:dyDescent="0.25">
      <c r="A13" s="160"/>
      <c r="B13" s="2"/>
      <c r="C13" s="2" t="s">
        <v>179</v>
      </c>
      <c r="D13" s="2"/>
      <c r="E13" s="2" t="s">
        <v>179</v>
      </c>
      <c r="F13" s="2"/>
      <c r="G13" s="2"/>
      <c r="H13" s="2"/>
      <c r="I13" s="2"/>
      <c r="J13" s="101"/>
    </row>
    <row r="14" spans="1:10" x14ac:dyDescent="0.25">
      <c r="A14" s="160"/>
      <c r="B14" s="2"/>
      <c r="C14" s="2" t="s">
        <v>180</v>
      </c>
      <c r="D14" s="2"/>
      <c r="E14" s="2" t="s">
        <v>181</v>
      </c>
      <c r="F14" s="2"/>
      <c r="G14" s="2"/>
      <c r="H14" s="2"/>
      <c r="I14" s="2"/>
      <c r="J14" s="101"/>
    </row>
    <row r="15" spans="1:10" ht="15.75" thickBot="1" x14ac:dyDescent="0.3">
      <c r="A15" s="161"/>
      <c r="B15" s="162"/>
      <c r="C15" s="162" t="s">
        <v>182</v>
      </c>
      <c r="D15" s="162"/>
      <c r="E15" s="162" t="s">
        <v>183</v>
      </c>
      <c r="F15" s="162"/>
      <c r="G15" s="162"/>
      <c r="H15" s="162"/>
      <c r="I15" s="162"/>
      <c r="J15" s="163"/>
    </row>
  </sheetData>
  <sheetProtection algorithmName="SHA-512" hashValue="lFFUun8F/QJtWMxh2T0WAGKmoBXm/mV9kZd6apbmgz7bXDY6lyG5hl7Wf9bwK57fAFofO8VmqqPobkW6nmy7GA==" saltValue="lLayQkTWjRDLhoLG6uIsWQ==" spinCount="100000" sheet="1" objects="1" scenarios="1"/>
  <mergeCells count="4">
    <mergeCell ref="A5:J5"/>
    <mergeCell ref="C3:G3"/>
    <mergeCell ref="C1:G1"/>
    <mergeCell ref="C2:G2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F13" sqref="F13"/>
    </sheetView>
  </sheetViews>
  <sheetFormatPr defaultRowHeight="15" x14ac:dyDescent="0.25"/>
  <cols>
    <col min="1" max="1" width="9.7109375" customWidth="1"/>
    <col min="2" max="2" width="41.85546875" bestFit="1" customWidth="1"/>
    <col min="4" max="6" width="10.140625" bestFit="1" customWidth="1"/>
    <col min="7" max="7" width="15.42578125" style="11" customWidth="1"/>
    <col min="8" max="8" width="11.7109375" customWidth="1"/>
  </cols>
  <sheetData>
    <row r="1" spans="1:9" x14ac:dyDescent="0.25">
      <c r="A1" s="106"/>
      <c r="B1" s="223" t="s">
        <v>8</v>
      </c>
      <c r="C1" s="223"/>
      <c r="D1" s="223"/>
      <c r="E1" s="223"/>
      <c r="F1" s="223"/>
      <c r="G1" s="223"/>
      <c r="H1" s="225"/>
    </row>
    <row r="2" spans="1:9" x14ac:dyDescent="0.25">
      <c r="A2" s="108"/>
      <c r="B2" s="216" t="s">
        <v>9</v>
      </c>
      <c r="C2" s="216"/>
      <c r="D2" s="216"/>
      <c r="E2" s="216"/>
      <c r="F2" s="216"/>
      <c r="G2" s="216"/>
      <c r="H2" s="224"/>
    </row>
    <row r="3" spans="1:9" x14ac:dyDescent="0.25">
      <c r="A3" s="108"/>
      <c r="B3" s="216" t="s">
        <v>195</v>
      </c>
      <c r="C3" s="216"/>
      <c r="D3" s="216"/>
      <c r="E3" s="216"/>
      <c r="F3" s="216"/>
      <c r="G3" s="216"/>
      <c r="H3" s="224"/>
    </row>
    <row r="4" spans="1:9" x14ac:dyDescent="0.25">
      <c r="A4" s="109"/>
      <c r="B4" s="226"/>
      <c r="C4" s="226"/>
      <c r="D4" s="226"/>
      <c r="E4" s="226"/>
      <c r="F4" s="226"/>
      <c r="G4" s="226"/>
      <c r="H4" s="227"/>
    </row>
    <row r="5" spans="1:9" x14ac:dyDescent="0.25">
      <c r="A5" s="164" t="s">
        <v>0</v>
      </c>
      <c r="B5" s="18" t="s">
        <v>2</v>
      </c>
      <c r="C5" s="228" t="s">
        <v>89</v>
      </c>
      <c r="D5" s="228"/>
      <c r="E5" s="228"/>
      <c r="F5" s="228"/>
      <c r="G5" s="9" t="s">
        <v>94</v>
      </c>
      <c r="H5" s="165" t="s">
        <v>95</v>
      </c>
    </row>
    <row r="6" spans="1:9" x14ac:dyDescent="0.25">
      <c r="A6" s="164"/>
      <c r="B6" s="18"/>
      <c r="C6" s="18" t="s">
        <v>90</v>
      </c>
      <c r="D6" s="18" t="s">
        <v>91</v>
      </c>
      <c r="E6" s="18" t="s">
        <v>92</v>
      </c>
      <c r="F6" s="18" t="s">
        <v>93</v>
      </c>
      <c r="G6" s="9"/>
      <c r="H6" s="165"/>
    </row>
    <row r="7" spans="1:9" x14ac:dyDescent="0.25">
      <c r="A7" s="178">
        <v>1</v>
      </c>
      <c r="B7" s="34" t="s">
        <v>50</v>
      </c>
      <c r="C7" s="175"/>
      <c r="D7" s="176">
        <v>1</v>
      </c>
      <c r="E7" s="175"/>
      <c r="F7" s="175"/>
      <c r="G7" s="10">
        <f>1.273*('ORÇAMENTO BÁSICO'!I10)</f>
        <v>0</v>
      </c>
      <c r="H7" s="167" t="e">
        <f>(G7*$H$10)/$G$10</f>
        <v>#DIV/0!</v>
      </c>
    </row>
    <row r="8" spans="1:9" x14ac:dyDescent="0.25">
      <c r="A8" s="178">
        <v>2</v>
      </c>
      <c r="B8" s="34" t="s">
        <v>11</v>
      </c>
      <c r="C8" s="175"/>
      <c r="D8" s="177">
        <v>0.33333332999999998</v>
      </c>
      <c r="E8" s="177">
        <v>0.33333332999999998</v>
      </c>
      <c r="F8" s="177">
        <v>0.3333333</v>
      </c>
      <c r="G8" s="10">
        <f>1.273*('ORÇAMENTO BÁSICO'!I55)</f>
        <v>0</v>
      </c>
      <c r="H8" s="167" t="e">
        <f t="shared" ref="H8:H9" si="0">(G8*$H$10)/$G$10</f>
        <v>#DIV/0!</v>
      </c>
    </row>
    <row r="9" spans="1:9" x14ac:dyDescent="0.25">
      <c r="A9" s="178">
        <v>3</v>
      </c>
      <c r="B9" s="34" t="s">
        <v>99</v>
      </c>
      <c r="C9" s="176">
        <v>0.25</v>
      </c>
      <c r="D9" s="176">
        <v>0.25</v>
      </c>
      <c r="E9" s="176">
        <v>0.25</v>
      </c>
      <c r="F9" s="176">
        <v>0.25</v>
      </c>
      <c r="G9" s="10">
        <f>1.273*('ORÇAMENTO BÁSICO'!I62)</f>
        <v>0</v>
      </c>
      <c r="H9" s="167" t="e">
        <f t="shared" si="0"/>
        <v>#DIV/0!</v>
      </c>
    </row>
    <row r="10" spans="1:9" x14ac:dyDescent="0.25">
      <c r="A10" s="166"/>
      <c r="B10" s="34"/>
      <c r="C10" s="10">
        <f>G9*C9</f>
        <v>0</v>
      </c>
      <c r="D10" s="10">
        <f>C10+G7+G8*D8+G9*D9</f>
        <v>0</v>
      </c>
      <c r="E10" s="10">
        <f>D10+G8*E8+G9*E9</f>
        <v>0</v>
      </c>
      <c r="F10" s="9">
        <f>E10+G8*F8+G9*F9</f>
        <v>0</v>
      </c>
      <c r="G10" s="9">
        <f>SUM(G7:G9)</f>
        <v>0</v>
      </c>
      <c r="H10" s="168">
        <v>1</v>
      </c>
    </row>
    <row r="11" spans="1:9" x14ac:dyDescent="0.25">
      <c r="A11" s="166"/>
      <c r="B11" s="34"/>
      <c r="C11" s="23"/>
      <c r="D11" s="23"/>
      <c r="E11" s="23"/>
      <c r="F11" s="22"/>
      <c r="G11" s="10"/>
      <c r="H11" s="167"/>
    </row>
    <row r="12" spans="1:9" x14ac:dyDescent="0.25">
      <c r="A12" s="169"/>
      <c r="B12" s="20"/>
      <c r="C12" s="20"/>
      <c r="D12" s="20"/>
      <c r="E12" s="20"/>
      <c r="F12" s="20"/>
      <c r="G12" s="21"/>
      <c r="H12" s="170"/>
    </row>
    <row r="13" spans="1:9" x14ac:dyDescent="0.25">
      <c r="A13" s="169"/>
      <c r="B13" s="20"/>
      <c r="C13" s="20"/>
      <c r="D13" s="20"/>
      <c r="E13" s="20"/>
      <c r="F13" s="20"/>
      <c r="G13" s="21"/>
      <c r="H13" s="170"/>
      <c r="I13" s="2"/>
    </row>
    <row r="14" spans="1:9" x14ac:dyDescent="0.25">
      <c r="A14" s="169"/>
      <c r="B14" s="20" t="s">
        <v>179</v>
      </c>
      <c r="C14" s="2"/>
      <c r="D14" s="20"/>
      <c r="E14" s="20" t="s">
        <v>179</v>
      </c>
      <c r="F14" s="20"/>
      <c r="G14" s="21"/>
      <c r="H14" s="170"/>
      <c r="I14" s="2"/>
    </row>
    <row r="15" spans="1:9" x14ac:dyDescent="0.25">
      <c r="A15" s="169"/>
      <c r="B15" s="20" t="s">
        <v>191</v>
      </c>
      <c r="C15" s="2"/>
      <c r="D15" s="20"/>
      <c r="E15" s="20" t="s">
        <v>193</v>
      </c>
      <c r="F15" s="20"/>
      <c r="G15" s="21"/>
      <c r="H15" s="170"/>
      <c r="I15" s="2"/>
    </row>
    <row r="16" spans="1:9" ht="15.75" thickBot="1" x14ac:dyDescent="0.3">
      <c r="A16" s="171"/>
      <c r="B16" s="172" t="s">
        <v>192</v>
      </c>
      <c r="C16" s="162"/>
      <c r="D16" s="172"/>
      <c r="E16" s="172" t="s">
        <v>194</v>
      </c>
      <c r="F16" s="172"/>
      <c r="G16" s="173"/>
      <c r="H16" s="174"/>
      <c r="I16" s="2"/>
    </row>
    <row r="17" spans="1:9" x14ac:dyDescent="0.25">
      <c r="A17" s="20"/>
      <c r="B17" s="20"/>
      <c r="C17" s="20"/>
      <c r="D17" s="20"/>
      <c r="E17" s="20"/>
      <c r="F17" s="20"/>
      <c r="G17" s="21"/>
      <c r="H17" s="20"/>
      <c r="I17" s="2"/>
    </row>
    <row r="18" spans="1:9" x14ac:dyDescent="0.25">
      <c r="A18" s="20"/>
      <c r="B18" s="20"/>
      <c r="C18" s="20"/>
      <c r="D18" s="20"/>
      <c r="E18" s="20"/>
      <c r="F18" s="20"/>
      <c r="G18" s="21"/>
      <c r="H18" s="20"/>
      <c r="I18" s="2"/>
    </row>
    <row r="19" spans="1:9" x14ac:dyDescent="0.25">
      <c r="A19" s="20"/>
      <c r="B19" s="20"/>
      <c r="C19" s="20"/>
      <c r="D19" s="20"/>
      <c r="E19" s="20"/>
      <c r="F19" s="20"/>
      <c r="G19" s="21"/>
      <c r="H19" s="20"/>
      <c r="I19" s="2"/>
    </row>
    <row r="20" spans="1:9" x14ac:dyDescent="0.25">
      <c r="A20" s="20"/>
      <c r="B20" s="20"/>
      <c r="C20" s="20"/>
      <c r="D20" s="20"/>
      <c r="E20" s="20"/>
      <c r="F20" s="20"/>
      <c r="G20" s="21"/>
      <c r="H20" s="20"/>
      <c r="I20" s="2"/>
    </row>
    <row r="21" spans="1:9" x14ac:dyDescent="0.25">
      <c r="A21" s="20"/>
      <c r="B21" s="20"/>
      <c r="C21" s="20"/>
      <c r="D21" s="20"/>
      <c r="E21" s="20"/>
      <c r="F21" s="20"/>
      <c r="G21" s="21"/>
      <c r="H21" s="20"/>
      <c r="I21" s="2"/>
    </row>
    <row r="22" spans="1:9" x14ac:dyDescent="0.25">
      <c r="A22" s="20"/>
      <c r="B22" s="20"/>
      <c r="C22" s="20"/>
      <c r="D22" s="20"/>
      <c r="E22" s="20"/>
      <c r="F22" s="20"/>
      <c r="G22" s="21"/>
      <c r="H22" s="20"/>
      <c r="I22" s="2"/>
    </row>
    <row r="23" spans="1:9" x14ac:dyDescent="0.25">
      <c r="A23" s="2"/>
      <c r="B23" s="2"/>
      <c r="C23" s="2"/>
      <c r="D23" s="2"/>
      <c r="E23" s="2"/>
      <c r="F23" s="2"/>
      <c r="G23" s="8"/>
      <c r="H23" s="2"/>
      <c r="I23" s="2"/>
    </row>
    <row r="24" spans="1:9" x14ac:dyDescent="0.25">
      <c r="A24" s="2"/>
      <c r="B24" s="2"/>
      <c r="C24" s="2"/>
      <c r="D24" s="2"/>
      <c r="E24" s="2"/>
      <c r="F24" s="2"/>
      <c r="G24" s="8"/>
      <c r="H24" s="2"/>
      <c r="I24" s="2"/>
    </row>
    <row r="25" spans="1:9" x14ac:dyDescent="0.25">
      <c r="A25" s="2"/>
      <c r="B25" s="2"/>
      <c r="C25" s="2"/>
      <c r="D25" s="2"/>
      <c r="E25" s="2"/>
      <c r="F25" s="2"/>
      <c r="G25" s="8"/>
      <c r="H25" s="2"/>
      <c r="I25" s="2"/>
    </row>
  </sheetData>
  <sheetProtection algorithmName="SHA-512" hashValue="0G0A/e0fa6hZj4YZYiYyGOp/IIe67bRkIsGgfaUM08gJWQ4Ghp2JCdDTvUQaOD2EHGBtvkSCDPgxeRaqmxAIPA==" saltValue="7arjN795L3DcpJEVJGBSaw==" spinCount="100000" sheet="1" objects="1" scenarios="1"/>
  <mergeCells count="5">
    <mergeCell ref="B3:H3"/>
    <mergeCell ref="B1:H1"/>
    <mergeCell ref="B2:H2"/>
    <mergeCell ref="B4:H4"/>
    <mergeCell ref="C5:F5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J11" sqref="J11"/>
    </sheetView>
  </sheetViews>
  <sheetFormatPr defaultRowHeight="15" x14ac:dyDescent="0.25"/>
  <cols>
    <col min="1" max="1" width="17" customWidth="1"/>
    <col min="2" max="2" width="9.5703125" bestFit="1" customWidth="1"/>
    <col min="3" max="3" width="18.42578125" customWidth="1"/>
    <col min="4" max="4" width="17.5703125" customWidth="1"/>
    <col min="5" max="5" width="13.7109375" customWidth="1"/>
    <col min="6" max="6" width="9.28515625" customWidth="1"/>
    <col min="7" max="7" width="9.140625" customWidth="1"/>
    <col min="8" max="8" width="12" customWidth="1"/>
    <col min="9" max="9" width="10.85546875" customWidth="1"/>
    <col min="10" max="10" width="13" customWidth="1"/>
  </cols>
  <sheetData>
    <row r="1" spans="1:10" ht="15.75" x14ac:dyDescent="0.25">
      <c r="A1" s="232"/>
      <c r="B1" s="233"/>
      <c r="C1" s="233"/>
      <c r="D1" s="233"/>
      <c r="E1" s="233"/>
      <c r="F1" s="233"/>
      <c r="G1" s="233"/>
      <c r="H1" s="233"/>
      <c r="I1" s="233"/>
      <c r="J1" s="234"/>
    </row>
    <row r="2" spans="1:10" ht="15.75" x14ac:dyDescent="0.25">
      <c r="A2" s="235" t="s">
        <v>164</v>
      </c>
      <c r="B2" s="236"/>
      <c r="C2" s="236"/>
      <c r="D2" s="236"/>
      <c r="E2" s="236"/>
      <c r="F2" s="236"/>
      <c r="G2" s="236"/>
      <c r="H2" s="236"/>
      <c r="I2" s="236"/>
      <c r="J2" s="237"/>
    </row>
    <row r="3" spans="1:10" ht="15.75" x14ac:dyDescent="0.25">
      <c r="A3" s="235" t="s">
        <v>165</v>
      </c>
      <c r="B3" s="236"/>
      <c r="C3" s="236"/>
      <c r="D3" s="236"/>
      <c r="E3" s="236"/>
      <c r="F3" s="236"/>
      <c r="G3" s="236"/>
      <c r="H3" s="236"/>
      <c r="I3" s="236"/>
      <c r="J3" s="237"/>
    </row>
    <row r="4" spans="1:10" ht="15.75" x14ac:dyDescent="0.25">
      <c r="A4" s="235" t="s">
        <v>166</v>
      </c>
      <c r="B4" s="236"/>
      <c r="C4" s="236"/>
      <c r="D4" s="236"/>
      <c r="E4" s="236"/>
      <c r="F4" s="236"/>
      <c r="G4" s="236"/>
      <c r="H4" s="236"/>
      <c r="I4" s="236"/>
      <c r="J4" s="237"/>
    </row>
    <row r="5" spans="1:10" ht="15.75" x14ac:dyDescent="0.25">
      <c r="A5" s="235" t="s">
        <v>167</v>
      </c>
      <c r="B5" s="236"/>
      <c r="C5" s="236"/>
      <c r="D5" s="236"/>
      <c r="E5" s="236"/>
      <c r="F5" s="236"/>
      <c r="G5" s="236"/>
      <c r="H5" s="236"/>
      <c r="I5" s="236"/>
      <c r="J5" s="237"/>
    </row>
    <row r="6" spans="1:10" ht="16.5" thickBot="1" x14ac:dyDescent="0.3">
      <c r="A6" s="238" t="s">
        <v>186</v>
      </c>
      <c r="B6" s="239"/>
      <c r="C6" s="239"/>
      <c r="D6" s="239"/>
      <c r="E6" s="239"/>
      <c r="F6" s="239"/>
      <c r="G6" s="239"/>
      <c r="H6" s="239"/>
      <c r="I6" s="239"/>
      <c r="J6" s="240"/>
    </row>
    <row r="7" spans="1:10" ht="16.5" thickBot="1" x14ac:dyDescent="0.3">
      <c r="A7" s="229" t="s">
        <v>168</v>
      </c>
      <c r="B7" s="230"/>
      <c r="C7" s="230"/>
      <c r="D7" s="230"/>
      <c r="E7" s="230"/>
      <c r="F7" s="230"/>
      <c r="G7" s="230"/>
      <c r="H7" s="230"/>
      <c r="I7" s="230"/>
      <c r="J7" s="231"/>
    </row>
    <row r="8" spans="1:10" ht="31.5" x14ac:dyDescent="0.25">
      <c r="A8" s="117" t="s">
        <v>169</v>
      </c>
      <c r="B8" s="118" t="s">
        <v>170</v>
      </c>
      <c r="C8" s="119" t="s">
        <v>171</v>
      </c>
      <c r="D8" s="119" t="s">
        <v>172</v>
      </c>
      <c r="E8" s="119" t="s">
        <v>173</v>
      </c>
      <c r="F8" s="119" t="s">
        <v>174</v>
      </c>
      <c r="G8" s="119" t="s">
        <v>175</v>
      </c>
      <c r="H8" s="119" t="s">
        <v>176</v>
      </c>
      <c r="I8" s="119" t="s">
        <v>177</v>
      </c>
      <c r="J8" s="120" t="s">
        <v>178</v>
      </c>
    </row>
    <row r="9" spans="1:10" ht="16.5" thickBot="1" x14ac:dyDescent="0.3">
      <c r="A9" s="121">
        <v>4</v>
      </c>
      <c r="B9" s="122">
        <v>7.2</v>
      </c>
      <c r="C9" s="122">
        <v>1.08</v>
      </c>
      <c r="D9" s="122">
        <v>0.12</v>
      </c>
      <c r="E9" s="122">
        <v>0.97</v>
      </c>
      <c r="F9" s="122">
        <v>2.4</v>
      </c>
      <c r="G9" s="122">
        <v>0.65</v>
      </c>
      <c r="H9" s="122">
        <v>3</v>
      </c>
      <c r="I9" s="122">
        <v>4.5</v>
      </c>
      <c r="J9" s="123">
        <v>27.3</v>
      </c>
    </row>
  </sheetData>
  <mergeCells count="7">
    <mergeCell ref="A7:J7"/>
    <mergeCell ref="A1:J1"/>
    <mergeCell ref="A2:J2"/>
    <mergeCell ref="A3:J3"/>
    <mergeCell ref="A4:J4"/>
    <mergeCell ref="A5:J5"/>
    <mergeCell ref="A6:J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ORÇAMENTO BÁSICO</vt:lpstr>
      <vt:lpstr>MEMORIAL DE CÁLCULO</vt:lpstr>
      <vt:lpstr>COMPOSIÇÃO</vt:lpstr>
      <vt:lpstr>CRONOGRAMA</vt:lpstr>
      <vt:lpstr>BDI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Philipjohn Ribeiro</cp:lastModifiedBy>
  <cp:lastPrinted>2018-03-23T16:56:09Z</cp:lastPrinted>
  <dcterms:created xsi:type="dcterms:W3CDTF">2018-03-15T11:41:14Z</dcterms:created>
  <dcterms:modified xsi:type="dcterms:W3CDTF">2018-05-03T16:46:33Z</dcterms:modified>
</cp:coreProperties>
</file>